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690" yWindow="-450" windowWidth="26055" windowHeight="11850"/>
  </bookViews>
  <sheets>
    <sheet name="data entry" sheetId="2" r:id="rId1"/>
    <sheet name="DV-IDENTITY-0" sheetId="4" state="veryHidden" r:id="rId2"/>
  </sheets>
  <calcPr calcId="125725"/>
</workbook>
</file>

<file path=xl/calcChain.xml><?xml version="1.0" encoding="utf-8"?>
<calcChain xmlns="http://schemas.openxmlformats.org/spreadsheetml/2006/main">
  <c r="A13" i="4"/>
  <c r="B13"/>
  <c r="C13"/>
  <c r="D13"/>
  <c r="E13"/>
  <c r="F13"/>
  <c r="L13"/>
  <c r="M13"/>
  <c r="N13"/>
  <c r="O13"/>
  <c r="P13"/>
  <c r="Q13"/>
  <c r="A12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AV12"/>
  <c r="AW12"/>
  <c r="AX12"/>
  <c r="AY12"/>
  <c r="AZ12"/>
  <c r="BA12"/>
  <c r="BB12"/>
  <c r="BC12"/>
  <c r="BD12"/>
  <c r="BE12"/>
  <c r="BF12"/>
  <c r="BG12"/>
  <c r="BH12"/>
  <c r="BI12"/>
  <c r="BJ12"/>
  <c r="BK12"/>
  <c r="BL12"/>
  <c r="BM12"/>
  <c r="BN12"/>
  <c r="BO12"/>
  <c r="BP12"/>
  <c r="BQ12"/>
  <c r="BR12"/>
  <c r="BS12"/>
  <c r="BT12"/>
  <c r="BU12"/>
  <c r="BV12"/>
  <c r="BW12"/>
  <c r="BX12"/>
  <c r="BY12"/>
  <c r="BZ12"/>
  <c r="CA12"/>
  <c r="CB12"/>
  <c r="CC12"/>
  <c r="CD12"/>
  <c r="CE12"/>
  <c r="CF12"/>
  <c r="CG12"/>
  <c r="CH12"/>
  <c r="CI12"/>
  <c r="CJ12"/>
  <c r="CK12"/>
  <c r="CL12"/>
  <c r="CM12"/>
  <c r="CN12"/>
  <c r="CO12"/>
  <c r="CP12"/>
  <c r="CQ12"/>
  <c r="CR12"/>
  <c r="CS12"/>
  <c r="CT12"/>
  <c r="CU12"/>
  <c r="CV12"/>
  <c r="CW12"/>
  <c r="CX12"/>
  <c r="CY12"/>
  <c r="CZ12"/>
  <c r="DA12"/>
  <c r="DB12"/>
  <c r="DC12"/>
  <c r="DD12"/>
  <c r="DE12"/>
  <c r="DF12"/>
  <c r="DG12"/>
  <c r="DH12"/>
  <c r="DI12"/>
  <c r="DJ12"/>
  <c r="DK12"/>
  <c r="DL12"/>
  <c r="DM12"/>
  <c r="DN12"/>
  <c r="DO12"/>
  <c r="DP12"/>
  <c r="DQ12"/>
  <c r="DR12"/>
  <c r="DS12"/>
  <c r="DT12"/>
  <c r="DU12"/>
  <c r="DV12"/>
  <c r="DW12"/>
  <c r="DX12"/>
  <c r="DY12"/>
  <c r="DZ12"/>
  <c r="EA12"/>
  <c r="EB12"/>
  <c r="EC12"/>
  <c r="ED12"/>
  <c r="EE12"/>
  <c r="EF12"/>
  <c r="EG12"/>
  <c r="EH12"/>
  <c r="EI12"/>
  <c r="EJ12"/>
  <c r="EK12"/>
  <c r="EL12"/>
  <c r="EM12"/>
  <c r="EN12"/>
  <c r="EO12"/>
  <c r="EP12"/>
  <c r="EQ12"/>
  <c r="ER12"/>
  <c r="ES12"/>
  <c r="ET12"/>
  <c r="EU12"/>
  <c r="EV12"/>
  <c r="EW12"/>
  <c r="EX12"/>
  <c r="EY12"/>
  <c r="EZ12"/>
  <c r="FA12"/>
  <c r="FB12"/>
  <c r="FC12"/>
  <c r="FD12"/>
  <c r="FE12"/>
  <c r="FF12"/>
  <c r="FG12"/>
  <c r="FH12"/>
  <c r="FI12"/>
  <c r="FJ12"/>
  <c r="FK12"/>
  <c r="FL12"/>
  <c r="FM12"/>
  <c r="FN12"/>
  <c r="FO12"/>
  <c r="FP12"/>
  <c r="FQ12"/>
  <c r="FR12"/>
  <c r="FS12"/>
  <c r="FT12"/>
  <c r="FU12"/>
  <c r="FV12"/>
  <c r="FW12"/>
  <c r="FX12"/>
  <c r="FY12"/>
  <c r="FZ12"/>
  <c r="GA12"/>
  <c r="GB12"/>
  <c r="GC12"/>
  <c r="GD12"/>
  <c r="GE12"/>
  <c r="GF12"/>
  <c r="GG12"/>
  <c r="GH12"/>
  <c r="GI12"/>
  <c r="GJ12"/>
  <c r="GK12"/>
  <c r="GL12"/>
  <c r="GM12"/>
  <c r="GN12"/>
  <c r="GO12"/>
  <c r="GP12"/>
  <c r="GQ12"/>
  <c r="GR12"/>
  <c r="GS12"/>
  <c r="GT12"/>
  <c r="GU12"/>
  <c r="GV12"/>
  <c r="GW12"/>
  <c r="GX12"/>
  <c r="GY12"/>
  <c r="GZ12"/>
  <c r="HA12"/>
  <c r="HB12"/>
  <c r="HC12"/>
  <c r="HD12"/>
  <c r="HE12"/>
  <c r="HF12"/>
  <c r="HG12"/>
  <c r="HH12"/>
  <c r="HI12"/>
  <c r="HJ12"/>
  <c r="HK12"/>
  <c r="HL12"/>
  <c r="HM12"/>
  <c r="HN12"/>
  <c r="HO12"/>
  <c r="HP12"/>
  <c r="HQ12"/>
  <c r="HR12"/>
  <c r="HS12"/>
  <c r="HT12"/>
  <c r="HU12"/>
  <c r="HV12"/>
  <c r="HW12"/>
  <c r="HX12"/>
  <c r="HY12"/>
  <c r="HZ12"/>
  <c r="IA12"/>
  <c r="IB12"/>
  <c r="IC12"/>
  <c r="ID12"/>
  <c r="IE12"/>
  <c r="IF12"/>
  <c r="IG12"/>
  <c r="IH12"/>
  <c r="II12"/>
  <c r="IJ12"/>
  <c r="IK12"/>
  <c r="IL12"/>
  <c r="IM12"/>
  <c r="IN12"/>
  <c r="IO12"/>
  <c r="IP12"/>
  <c r="IQ12"/>
  <c r="IR12"/>
  <c r="IS12"/>
  <c r="IT12"/>
  <c r="IU12"/>
  <c r="IV12"/>
  <c r="A11"/>
  <c r="B11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AZ11"/>
  <c r="BA11"/>
  <c r="BB11"/>
  <c r="BC11"/>
  <c r="BD11"/>
  <c r="BE11"/>
  <c r="BF11"/>
  <c r="BG11"/>
  <c r="BH11"/>
  <c r="BI11"/>
  <c r="BJ11"/>
  <c r="BK11"/>
  <c r="BL11"/>
  <c r="BM11"/>
  <c r="BN11"/>
  <c r="BO11"/>
  <c r="BP11"/>
  <c r="BQ11"/>
  <c r="BR11"/>
  <c r="BS11"/>
  <c r="BT11"/>
  <c r="BU11"/>
  <c r="BV11"/>
  <c r="BW11"/>
  <c r="BX11"/>
  <c r="BY11"/>
  <c r="BZ11"/>
  <c r="CA11"/>
  <c r="CB11"/>
  <c r="CC11"/>
  <c r="CD11"/>
  <c r="CE11"/>
  <c r="CF11"/>
  <c r="CG11"/>
  <c r="CH11"/>
  <c r="CI11"/>
  <c r="CJ11"/>
  <c r="CK11"/>
  <c r="CL11"/>
  <c r="CM11"/>
  <c r="CN11"/>
  <c r="CO11"/>
  <c r="CP11"/>
  <c r="CQ11"/>
  <c r="CR11"/>
  <c r="CS11"/>
  <c r="CT11"/>
  <c r="CU11"/>
  <c r="CV11"/>
  <c r="CW11"/>
  <c r="CX11"/>
  <c r="CY11"/>
  <c r="CZ11"/>
  <c r="DA11"/>
  <c r="DB11"/>
  <c r="DC11"/>
  <c r="DD11"/>
  <c r="DE11"/>
  <c r="DF11"/>
  <c r="DG11"/>
  <c r="DH11"/>
  <c r="DI11"/>
  <c r="DJ11"/>
  <c r="DK11"/>
  <c r="DL11"/>
  <c r="DM11"/>
  <c r="DN11"/>
  <c r="DO11"/>
  <c r="DP11"/>
  <c r="DQ11"/>
  <c r="DR11"/>
  <c r="DS11"/>
  <c r="DT11"/>
  <c r="DU11"/>
  <c r="DV11"/>
  <c r="DW11"/>
  <c r="DX11"/>
  <c r="DY11"/>
  <c r="DZ11"/>
  <c r="EA11"/>
  <c r="EB11"/>
  <c r="EC11"/>
  <c r="ED11"/>
  <c r="EE11"/>
  <c r="EF11"/>
  <c r="EG11"/>
  <c r="EH11"/>
  <c r="EI11"/>
  <c r="EJ11"/>
  <c r="EK11"/>
  <c r="EL11"/>
  <c r="EM11"/>
  <c r="EN11"/>
  <c r="EO11"/>
  <c r="EP11"/>
  <c r="EQ11"/>
  <c r="ER11"/>
  <c r="ES11"/>
  <c r="ET11"/>
  <c r="EU11"/>
  <c r="EV11"/>
  <c r="EW11"/>
  <c r="EX11"/>
  <c r="EY11"/>
  <c r="EZ11"/>
  <c r="FA11"/>
  <c r="FB11"/>
  <c r="FC11"/>
  <c r="FD11"/>
  <c r="FE11"/>
  <c r="FF11"/>
  <c r="FG11"/>
  <c r="FH11"/>
  <c r="FI11"/>
  <c r="FJ11"/>
  <c r="FK11"/>
  <c r="FL11"/>
  <c r="FM11"/>
  <c r="FN11"/>
  <c r="FO11"/>
  <c r="FP11"/>
  <c r="FQ11"/>
  <c r="FR11"/>
  <c r="FS11"/>
  <c r="FT11"/>
  <c r="FU11"/>
  <c r="FV11"/>
  <c r="FW11"/>
  <c r="FX11"/>
  <c r="FY11"/>
  <c r="FZ11"/>
  <c r="GA11"/>
  <c r="GB11"/>
  <c r="GC11"/>
  <c r="GD11"/>
  <c r="GE11"/>
  <c r="GF11"/>
  <c r="GG11"/>
  <c r="GH11"/>
  <c r="GI11"/>
  <c r="GJ11"/>
  <c r="GK11"/>
  <c r="GL11"/>
  <c r="GM11"/>
  <c r="GN11"/>
  <c r="GO11"/>
  <c r="GP11"/>
  <c r="GQ11"/>
  <c r="GR11"/>
  <c r="GS11"/>
  <c r="GT11"/>
  <c r="GU11"/>
  <c r="GV11"/>
  <c r="GW11"/>
  <c r="GX11"/>
  <c r="GY11"/>
  <c r="GZ11"/>
  <c r="HA11"/>
  <c r="HB11"/>
  <c r="HC11"/>
  <c r="HD11"/>
  <c r="HE11"/>
  <c r="HF11"/>
  <c r="HG11"/>
  <c r="HH11"/>
  <c r="HI11"/>
  <c r="HJ11"/>
  <c r="HK11"/>
  <c r="HL11"/>
  <c r="HM11"/>
  <c r="HN11"/>
  <c r="HO11"/>
  <c r="HP11"/>
  <c r="HQ11"/>
  <c r="HR11"/>
  <c r="HS11"/>
  <c r="HT11"/>
  <c r="HU11"/>
  <c r="HV11"/>
  <c r="HW11"/>
  <c r="HX11"/>
  <c r="HY11"/>
  <c r="HZ11"/>
  <c r="IA11"/>
  <c r="IB11"/>
  <c r="IC11"/>
  <c r="ID11"/>
  <c r="IE11"/>
  <c r="IF11"/>
  <c r="IG11"/>
  <c r="IH11"/>
  <c r="II11"/>
  <c r="IJ11"/>
  <c r="IK11"/>
  <c r="IL11"/>
  <c r="IM11"/>
  <c r="IN11"/>
  <c r="IO11"/>
  <c r="IP11"/>
  <c r="IQ11"/>
  <c r="IR11"/>
  <c r="IS11"/>
  <c r="IT11"/>
  <c r="IU11"/>
  <c r="IV11"/>
  <c r="G2" i="2"/>
  <c r="F2"/>
  <c r="G3"/>
  <c r="H3"/>
  <c r="I3"/>
  <c r="G4"/>
  <c r="H4"/>
  <c r="I4"/>
  <c r="G5"/>
  <c r="H5"/>
  <c r="I5"/>
  <c r="G6"/>
  <c r="H6"/>
  <c r="I6"/>
  <c r="G7"/>
  <c r="H7"/>
  <c r="I7"/>
  <c r="G8"/>
  <c r="H8"/>
  <c r="I8"/>
  <c r="G9"/>
  <c r="H9"/>
  <c r="I9"/>
  <c r="G10"/>
  <c r="H10"/>
  <c r="I10"/>
  <c r="G11"/>
  <c r="H11"/>
  <c r="I11"/>
  <c r="G12"/>
  <c r="H12"/>
  <c r="I12"/>
  <c r="G13"/>
  <c r="H13" i="4" s="1"/>
  <c r="H13" i="2"/>
  <c r="I13" i="4" s="1"/>
  <c r="I13" i="2"/>
  <c r="J13" i="4" s="1"/>
  <c r="G14" i="2"/>
  <c r="H14"/>
  <c r="I14"/>
  <c r="G15"/>
  <c r="H15"/>
  <c r="I15"/>
  <c r="G16"/>
  <c r="H16"/>
  <c r="I16"/>
  <c r="G17"/>
  <c r="H17"/>
  <c r="I17"/>
  <c r="G18"/>
  <c r="H18"/>
  <c r="I18"/>
  <c r="G19"/>
  <c r="H19"/>
  <c r="I19"/>
  <c r="G20"/>
  <c r="H20"/>
  <c r="I20"/>
  <c r="G21"/>
  <c r="H21"/>
  <c r="I21"/>
  <c r="G22"/>
  <c r="H22"/>
  <c r="I22"/>
  <c r="G23"/>
  <c r="H23"/>
  <c r="I23"/>
  <c r="G24"/>
  <c r="H24"/>
  <c r="I24"/>
  <c r="G25"/>
  <c r="H25"/>
  <c r="I25"/>
  <c r="G26"/>
  <c r="H26"/>
  <c r="I26"/>
  <c r="G27"/>
  <c r="H27"/>
  <c r="I27"/>
  <c r="G28"/>
  <c r="H28"/>
  <c r="I28"/>
  <c r="G29"/>
  <c r="H29"/>
  <c r="I29"/>
  <c r="G30"/>
  <c r="H30"/>
  <c r="I30"/>
  <c r="G31"/>
  <c r="H31"/>
  <c r="I31"/>
  <c r="G32"/>
  <c r="H32"/>
  <c r="I32"/>
  <c r="G33"/>
  <c r="H33"/>
  <c r="I33"/>
  <c r="G34"/>
  <c r="H34"/>
  <c r="I34"/>
  <c r="G35"/>
  <c r="H35"/>
  <c r="I35"/>
  <c r="G36"/>
  <c r="H36"/>
  <c r="I36"/>
  <c r="G37"/>
  <c r="H37"/>
  <c r="I37"/>
  <c r="G38"/>
  <c r="H38"/>
  <c r="I38"/>
  <c r="G39"/>
  <c r="H39"/>
  <c r="I39"/>
  <c r="G40"/>
  <c r="H40"/>
  <c r="I40"/>
  <c r="G41"/>
  <c r="H41"/>
  <c r="I41"/>
  <c r="G42"/>
  <c r="H42"/>
  <c r="I42"/>
  <c r="G43"/>
  <c r="H43"/>
  <c r="I43"/>
  <c r="G44"/>
  <c r="H44"/>
  <c r="I44"/>
  <c r="G45"/>
  <c r="H45"/>
  <c r="I45"/>
  <c r="G46"/>
  <c r="H46"/>
  <c r="I46"/>
  <c r="G47"/>
  <c r="H47"/>
  <c r="I47"/>
  <c r="G48"/>
  <c r="H48"/>
  <c r="I48"/>
  <c r="G49"/>
  <c r="H49"/>
  <c r="I49"/>
  <c r="G50"/>
  <c r="H50"/>
  <c r="I50"/>
  <c r="G51"/>
  <c r="H51"/>
  <c r="I51"/>
  <c r="G52"/>
  <c r="H52"/>
  <c r="I52"/>
  <c r="G53"/>
  <c r="H53"/>
  <c r="I53"/>
  <c r="G54"/>
  <c r="H54"/>
  <c r="I54"/>
  <c r="G55"/>
  <c r="H55"/>
  <c r="I55"/>
  <c r="G56"/>
  <c r="H56"/>
  <c r="I56"/>
  <c r="G57"/>
  <c r="H57"/>
  <c r="I57"/>
  <c r="G58"/>
  <c r="H58"/>
  <c r="I58"/>
  <c r="G59"/>
  <c r="H59"/>
  <c r="I59"/>
  <c r="G60"/>
  <c r="H60"/>
  <c r="I60"/>
  <c r="G61"/>
  <c r="H61"/>
  <c r="I61"/>
  <c r="G62"/>
  <c r="H62"/>
  <c r="I62"/>
  <c r="G63"/>
  <c r="H63"/>
  <c r="I63"/>
  <c r="G64"/>
  <c r="H64"/>
  <c r="I64"/>
  <c r="G65"/>
  <c r="H65"/>
  <c r="I65"/>
  <c r="G66"/>
  <c r="H66"/>
  <c r="I66"/>
  <c r="G67"/>
  <c r="H67"/>
  <c r="I67"/>
  <c r="G68"/>
  <c r="H68"/>
  <c r="I68"/>
  <c r="G69"/>
  <c r="H69"/>
  <c r="I69"/>
  <c r="G70"/>
  <c r="H70"/>
  <c r="I70"/>
  <c r="G71"/>
  <c r="H71"/>
  <c r="I71"/>
  <c r="G72"/>
  <c r="H72"/>
  <c r="I72"/>
  <c r="G73"/>
  <c r="H73"/>
  <c r="I73"/>
  <c r="G74"/>
  <c r="H74"/>
  <c r="I74"/>
  <c r="G75"/>
  <c r="H75"/>
  <c r="I75"/>
  <c r="G76"/>
  <c r="H76"/>
  <c r="I76"/>
  <c r="G77"/>
  <c r="H77"/>
  <c r="I77"/>
  <c r="G78"/>
  <c r="H78"/>
  <c r="I78"/>
  <c r="G79"/>
  <c r="H79"/>
  <c r="I79"/>
  <c r="G80"/>
  <c r="H80"/>
  <c r="I80"/>
  <c r="G81"/>
  <c r="H81"/>
  <c r="I81"/>
  <c r="G82"/>
  <c r="H82"/>
  <c r="I82"/>
  <c r="G83"/>
  <c r="H83"/>
  <c r="I83"/>
  <c r="G84"/>
  <c r="H84"/>
  <c r="I84"/>
  <c r="G85"/>
  <c r="H85"/>
  <c r="I85"/>
  <c r="G86"/>
  <c r="H86"/>
  <c r="I86"/>
  <c r="G87"/>
  <c r="H87"/>
  <c r="I87"/>
  <c r="G88"/>
  <c r="H88"/>
  <c r="I88"/>
  <c r="G89"/>
  <c r="H89"/>
  <c r="I89"/>
  <c r="G90"/>
  <c r="H90"/>
  <c r="I90"/>
  <c r="G91"/>
  <c r="H91"/>
  <c r="I91"/>
  <c r="G92"/>
  <c r="H92"/>
  <c r="I92"/>
  <c r="G93"/>
  <c r="H93"/>
  <c r="I93"/>
  <c r="G94"/>
  <c r="H94"/>
  <c r="I94"/>
  <c r="G95"/>
  <c r="H95"/>
  <c r="I95"/>
  <c r="G96"/>
  <c r="H96"/>
  <c r="I96"/>
  <c r="G97"/>
  <c r="H97"/>
  <c r="I97"/>
  <c r="G98"/>
  <c r="H98"/>
  <c r="I98"/>
  <c r="G99"/>
  <c r="H99"/>
  <c r="I99"/>
  <c r="G100"/>
  <c r="H100"/>
  <c r="I100"/>
  <c r="H2"/>
  <c r="I2"/>
  <c r="J2"/>
  <c r="J4"/>
  <c r="J5"/>
  <c r="J6"/>
  <c r="J7"/>
  <c r="J8"/>
  <c r="J9"/>
  <c r="J10"/>
  <c r="J11"/>
  <c r="J12"/>
  <c r="J13"/>
  <c r="K13" i="4" s="1"/>
  <c r="J14" i="2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3"/>
  <c r="F3"/>
  <c r="F4"/>
  <c r="F5"/>
  <c r="F6"/>
  <c r="F7"/>
  <c r="F8"/>
  <c r="F9"/>
  <c r="F10"/>
  <c r="F11"/>
  <c r="F12"/>
  <c r="F13"/>
  <c r="G13" i="4" s="1"/>
  <c r="F14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A10" i="4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BB10"/>
  <c r="BC10"/>
  <c r="BD10"/>
  <c r="BE10"/>
  <c r="BF10"/>
  <c r="BG10"/>
  <c r="BH10"/>
  <c r="BI10"/>
  <c r="BJ10"/>
  <c r="BK10"/>
  <c r="BL10"/>
  <c r="BM10"/>
  <c r="BN10"/>
  <c r="BO10"/>
  <c r="BP10"/>
  <c r="BQ10"/>
  <c r="BR10"/>
  <c r="BS10"/>
  <c r="BT10"/>
  <c r="BU10"/>
  <c r="BV10"/>
  <c r="BW10"/>
  <c r="BX10"/>
  <c r="BY10"/>
  <c r="BZ10"/>
  <c r="CA10"/>
  <c r="CB10"/>
  <c r="CC10"/>
  <c r="CD10"/>
  <c r="CE10"/>
  <c r="CF10"/>
  <c r="CG10"/>
  <c r="CH10"/>
  <c r="CI10"/>
  <c r="CJ10"/>
  <c r="CK10"/>
  <c r="CL10"/>
  <c r="CM10"/>
  <c r="CN10"/>
  <c r="CO10"/>
  <c r="CP10"/>
  <c r="CQ10"/>
  <c r="CR10"/>
  <c r="CS10"/>
  <c r="CT10"/>
  <c r="CU10"/>
  <c r="CV10"/>
  <c r="CW10"/>
  <c r="CX10"/>
  <c r="CY10"/>
  <c r="CZ10"/>
  <c r="DA10"/>
  <c r="DB10"/>
  <c r="DC10"/>
  <c r="DD10"/>
  <c r="DE10"/>
  <c r="DF10"/>
  <c r="DG10"/>
  <c r="DH10"/>
  <c r="DI10"/>
  <c r="DJ10"/>
  <c r="DK10"/>
  <c r="DL10"/>
  <c r="DM10"/>
  <c r="DN10"/>
  <c r="DO10"/>
  <c r="DP10"/>
  <c r="A9"/>
  <c r="B9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AZ9"/>
  <c r="BA9"/>
  <c r="BB9"/>
  <c r="BC9"/>
  <c r="BD9"/>
  <c r="BE9"/>
  <c r="BF9"/>
  <c r="BG9"/>
  <c r="BH9"/>
  <c r="BI9"/>
  <c r="BJ9"/>
  <c r="BK9"/>
  <c r="BL9"/>
  <c r="BM9"/>
  <c r="BN9"/>
  <c r="BO9"/>
  <c r="BP9"/>
  <c r="BQ9"/>
  <c r="BR9"/>
  <c r="BS9"/>
  <c r="BT9"/>
  <c r="BU9"/>
  <c r="BV9"/>
  <c r="BW9"/>
  <c r="BX9"/>
  <c r="BY9"/>
  <c r="BZ9"/>
  <c r="CA9"/>
  <c r="CB9"/>
  <c r="CC9"/>
  <c r="CD9"/>
  <c r="CE9"/>
  <c r="CF9"/>
  <c r="CG9"/>
  <c r="CH9"/>
  <c r="CI9"/>
  <c r="CJ9"/>
  <c r="CK9"/>
  <c r="CL9"/>
  <c r="CM9"/>
  <c r="CN9"/>
  <c r="CO9"/>
  <c r="CP9"/>
  <c r="CQ9"/>
  <c r="CR9"/>
  <c r="CS9"/>
  <c r="CT9"/>
  <c r="CU9"/>
  <c r="CV9"/>
  <c r="CW9"/>
  <c r="CX9"/>
  <c r="CY9"/>
  <c r="CZ9"/>
  <c r="DA9"/>
  <c r="DB9"/>
  <c r="DC9"/>
  <c r="DD9"/>
  <c r="DE9"/>
  <c r="DF9"/>
  <c r="DG9"/>
  <c r="DH9"/>
  <c r="DI9"/>
  <c r="DJ9"/>
  <c r="DK9"/>
  <c r="DL9"/>
  <c r="DM9"/>
  <c r="DN9"/>
  <c r="DO9"/>
  <c r="DP9"/>
  <c r="DQ9"/>
  <c r="DR9"/>
  <c r="DS9"/>
  <c r="DT9"/>
  <c r="DU9"/>
  <c r="DV9"/>
  <c r="DW9"/>
  <c r="DX9"/>
  <c r="DY9"/>
  <c r="DZ9"/>
  <c r="EA9"/>
  <c r="EB9"/>
  <c r="EC9"/>
  <c r="ED9"/>
  <c r="EE9"/>
  <c r="EF9"/>
  <c r="EG9"/>
  <c r="EH9"/>
  <c r="EI9"/>
  <c r="EJ9"/>
  <c r="EK9"/>
  <c r="EL9"/>
  <c r="EM9"/>
  <c r="EN9"/>
  <c r="EO9"/>
  <c r="EP9"/>
  <c r="EQ9"/>
  <c r="ER9"/>
  <c r="ES9"/>
  <c r="ET9"/>
  <c r="EU9"/>
  <c r="EV9"/>
  <c r="EW9"/>
  <c r="EX9"/>
  <c r="EY9"/>
  <c r="EZ9"/>
  <c r="FA9"/>
  <c r="FB9"/>
  <c r="FC9"/>
  <c r="FD9"/>
  <c r="FE9"/>
  <c r="FF9"/>
  <c r="FG9"/>
  <c r="FH9"/>
  <c r="FI9"/>
  <c r="FJ9"/>
  <c r="FK9"/>
  <c r="FL9"/>
  <c r="FM9"/>
  <c r="FN9"/>
  <c r="FO9"/>
  <c r="FP9"/>
  <c r="FQ9"/>
  <c r="FR9"/>
  <c r="FS9"/>
  <c r="FT9"/>
  <c r="FU9"/>
  <c r="FV9"/>
  <c r="FW9"/>
  <c r="FX9"/>
  <c r="FY9"/>
  <c r="FZ9"/>
  <c r="GA9"/>
  <c r="GB9"/>
  <c r="GC9"/>
  <c r="GD9"/>
  <c r="GE9"/>
  <c r="GF9"/>
  <c r="GG9"/>
  <c r="GH9"/>
  <c r="GI9"/>
  <c r="GJ9"/>
  <c r="GK9"/>
  <c r="GL9"/>
  <c r="GM9"/>
  <c r="GN9"/>
  <c r="GO9"/>
  <c r="GP9"/>
  <c r="GQ9"/>
  <c r="GR9"/>
  <c r="GS9"/>
  <c r="GT9"/>
  <c r="GU9"/>
  <c r="GV9"/>
  <c r="GW9"/>
  <c r="GX9"/>
  <c r="GY9"/>
  <c r="GZ9"/>
  <c r="HA9"/>
  <c r="HB9"/>
  <c r="HC9"/>
  <c r="HD9"/>
  <c r="HE9"/>
  <c r="HF9"/>
  <c r="HG9"/>
  <c r="HH9"/>
  <c r="HI9"/>
  <c r="HJ9"/>
  <c r="HK9"/>
  <c r="HL9"/>
  <c r="HM9"/>
  <c r="HN9"/>
  <c r="HO9"/>
  <c r="HP9"/>
  <c r="HQ9"/>
  <c r="HR9"/>
  <c r="HS9"/>
  <c r="HT9"/>
  <c r="HU9"/>
  <c r="HV9"/>
  <c r="HW9"/>
  <c r="HX9"/>
  <c r="HY9"/>
  <c r="HZ9"/>
  <c r="IA9"/>
  <c r="IB9"/>
  <c r="IC9"/>
  <c r="ID9"/>
  <c r="IE9"/>
  <c r="IF9"/>
  <c r="IG9"/>
  <c r="IH9"/>
  <c r="II9"/>
  <c r="IJ9"/>
  <c r="IK9"/>
  <c r="IL9"/>
  <c r="IM9"/>
  <c r="IN9"/>
  <c r="IO9"/>
  <c r="IP9"/>
  <c r="IQ9"/>
  <c r="IR9"/>
  <c r="IS9"/>
  <c r="IT9"/>
  <c r="IU9"/>
  <c r="IV9"/>
  <c r="A8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BA8"/>
  <c r="BB8"/>
  <c r="BC8"/>
  <c r="BD8"/>
  <c r="BE8"/>
  <c r="BF8"/>
  <c r="BG8"/>
  <c r="BH8"/>
  <c r="BI8"/>
  <c r="BJ8"/>
  <c r="BK8"/>
  <c r="BL8"/>
  <c r="BM8"/>
  <c r="BN8"/>
  <c r="BO8"/>
  <c r="BP8"/>
  <c r="BQ8"/>
  <c r="BR8"/>
  <c r="BS8"/>
  <c r="BT8"/>
  <c r="BU8"/>
  <c r="BV8"/>
  <c r="BW8"/>
  <c r="BX8"/>
  <c r="BY8"/>
  <c r="BZ8"/>
  <c r="CA8"/>
  <c r="CB8"/>
  <c r="CC8"/>
  <c r="CD8"/>
  <c r="CE8"/>
  <c r="CF8"/>
  <c r="CG8"/>
  <c r="CH8"/>
  <c r="CI8"/>
  <c r="CJ8"/>
  <c r="CK8"/>
  <c r="CL8"/>
  <c r="CM8"/>
  <c r="CN8"/>
  <c r="CO8"/>
  <c r="CP8"/>
  <c r="CQ8"/>
  <c r="CR8"/>
  <c r="CS8"/>
  <c r="CT8"/>
  <c r="CU8"/>
  <c r="CV8"/>
  <c r="CW8"/>
  <c r="CX8"/>
  <c r="CY8"/>
  <c r="CZ8"/>
  <c r="DA8"/>
  <c r="DB8"/>
  <c r="DC8"/>
  <c r="DD8"/>
  <c r="DE8"/>
  <c r="DF8"/>
  <c r="DG8"/>
  <c r="DH8"/>
  <c r="DI8"/>
  <c r="DJ8"/>
  <c r="DK8"/>
  <c r="DL8"/>
  <c r="DM8"/>
  <c r="DN8"/>
  <c r="DO8"/>
  <c r="DP8"/>
  <c r="DQ8"/>
  <c r="DR8"/>
  <c r="DS8"/>
  <c r="DT8"/>
  <c r="DU8"/>
  <c r="DV8"/>
  <c r="DW8"/>
  <c r="DX8"/>
  <c r="DY8"/>
  <c r="DZ8"/>
  <c r="EA8"/>
  <c r="EB8"/>
  <c r="EC8"/>
  <c r="ED8"/>
  <c r="EE8"/>
  <c r="EF8"/>
  <c r="EG8"/>
  <c r="EH8"/>
  <c r="EI8"/>
  <c r="EJ8"/>
  <c r="EK8"/>
  <c r="EL8"/>
  <c r="EM8"/>
  <c r="EN8"/>
  <c r="EO8"/>
  <c r="EP8"/>
  <c r="EQ8"/>
  <c r="ER8"/>
  <c r="ES8"/>
  <c r="ET8"/>
  <c r="EU8"/>
  <c r="EV8"/>
  <c r="EW8"/>
  <c r="EX8"/>
  <c r="EY8"/>
  <c r="EZ8"/>
  <c r="FA8"/>
  <c r="FB8"/>
  <c r="FC8"/>
  <c r="FD8"/>
  <c r="FE8"/>
  <c r="FF8"/>
  <c r="FG8"/>
  <c r="FH8"/>
  <c r="FI8"/>
  <c r="FJ8"/>
  <c r="FK8"/>
  <c r="FL8"/>
  <c r="FM8"/>
  <c r="FN8"/>
  <c r="FO8"/>
  <c r="FP8"/>
  <c r="FQ8"/>
  <c r="FR8"/>
  <c r="FS8"/>
  <c r="FT8"/>
  <c r="FU8"/>
  <c r="FV8"/>
  <c r="FW8"/>
  <c r="FX8"/>
  <c r="FY8"/>
  <c r="FZ8"/>
  <c r="GA8"/>
  <c r="GB8"/>
  <c r="GC8"/>
  <c r="GD8"/>
  <c r="GE8"/>
  <c r="GF8"/>
  <c r="GG8"/>
  <c r="GH8"/>
  <c r="GI8"/>
  <c r="GJ8"/>
  <c r="GK8"/>
  <c r="GL8"/>
  <c r="GM8"/>
  <c r="GN8"/>
  <c r="GO8"/>
  <c r="GP8"/>
  <c r="GQ8"/>
  <c r="GR8"/>
  <c r="GS8"/>
  <c r="GT8"/>
  <c r="GU8"/>
  <c r="GV8"/>
  <c r="GW8"/>
  <c r="GX8"/>
  <c r="GY8"/>
  <c r="GZ8"/>
  <c r="HA8"/>
  <c r="HB8"/>
  <c r="HC8"/>
  <c r="HD8"/>
  <c r="HE8"/>
  <c r="HF8"/>
  <c r="HG8"/>
  <c r="HH8"/>
  <c r="HI8"/>
  <c r="HJ8"/>
  <c r="HK8"/>
  <c r="HL8"/>
  <c r="HM8"/>
  <c r="HN8"/>
  <c r="HO8"/>
  <c r="HP8"/>
  <c r="HQ8"/>
  <c r="HR8"/>
  <c r="HS8"/>
  <c r="HT8"/>
  <c r="HU8"/>
  <c r="HV8"/>
  <c r="HW8"/>
  <c r="HX8"/>
  <c r="HY8"/>
  <c r="HZ8"/>
  <c r="IA8"/>
  <c r="IB8"/>
  <c r="IC8"/>
  <c r="ID8"/>
  <c r="IE8"/>
  <c r="IF8"/>
  <c r="IG8"/>
  <c r="IH8"/>
  <c r="II8"/>
  <c r="IJ8"/>
  <c r="IK8"/>
  <c r="IL8"/>
  <c r="IM8"/>
  <c r="IN8"/>
  <c r="IO8"/>
  <c r="IP8"/>
  <c r="IQ8"/>
  <c r="IR8"/>
  <c r="IS8"/>
  <c r="IT8"/>
  <c r="IU8"/>
  <c r="IV8"/>
  <c r="A7"/>
  <c r="B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AT7"/>
  <c r="AU7"/>
  <c r="AV7"/>
  <c r="AW7"/>
  <c r="AX7"/>
  <c r="AY7"/>
  <c r="AZ7"/>
  <c r="BA7"/>
  <c r="BB7"/>
  <c r="BC7"/>
  <c r="BD7"/>
  <c r="BE7"/>
  <c r="BF7"/>
  <c r="BG7"/>
  <c r="BH7"/>
  <c r="BI7"/>
  <c r="BJ7"/>
  <c r="BK7"/>
  <c r="BL7"/>
  <c r="BM7"/>
  <c r="BN7"/>
  <c r="BO7"/>
  <c r="BP7"/>
  <c r="BQ7"/>
  <c r="BR7"/>
  <c r="BS7"/>
  <c r="BT7"/>
  <c r="BU7"/>
  <c r="BV7"/>
  <c r="BW7"/>
  <c r="BX7"/>
  <c r="BY7"/>
  <c r="BZ7"/>
  <c r="CA7"/>
  <c r="CB7"/>
  <c r="CC7"/>
  <c r="CD7"/>
  <c r="CE7"/>
  <c r="CF7"/>
  <c r="CG7"/>
  <c r="CH7"/>
  <c r="B6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AQ6"/>
  <c r="AR6"/>
  <c r="AS6"/>
  <c r="AT6"/>
  <c r="AU6"/>
  <c r="AV6"/>
  <c r="AW6"/>
  <c r="AX6"/>
  <c r="AY6"/>
  <c r="AZ6"/>
  <c r="BA6"/>
  <c r="BB6"/>
  <c r="BC6"/>
  <c r="BD6"/>
  <c r="BE6"/>
  <c r="BF6"/>
  <c r="BG6"/>
  <c r="BH6"/>
  <c r="BI6"/>
  <c r="BJ6"/>
  <c r="BK6"/>
  <c r="BL6"/>
  <c r="BM6"/>
  <c r="BN6"/>
  <c r="BO6"/>
  <c r="BP6"/>
  <c r="BQ6"/>
  <c r="BR6"/>
  <c r="BS6"/>
  <c r="BT6"/>
  <c r="BU6"/>
  <c r="BV6"/>
  <c r="BW6"/>
  <c r="BX6"/>
  <c r="BY6"/>
  <c r="BZ6"/>
  <c r="CA6"/>
  <c r="CB6"/>
  <c r="CC6"/>
  <c r="CD6"/>
  <c r="CE6"/>
  <c r="CF6"/>
  <c r="CG6"/>
  <c r="CH6"/>
  <c r="CI6"/>
  <c r="CJ6"/>
  <c r="CK6"/>
  <c r="CL6"/>
  <c r="CM6"/>
  <c r="CN6"/>
  <c r="CO6"/>
  <c r="CP6"/>
  <c r="CQ6"/>
  <c r="CR6"/>
  <c r="CS6"/>
  <c r="CT6"/>
  <c r="CU6"/>
  <c r="CV6"/>
  <c r="CW6"/>
  <c r="CX6"/>
  <c r="CY6"/>
  <c r="CZ6"/>
  <c r="DA6"/>
  <c r="DB6"/>
  <c r="DC6"/>
  <c r="DD6"/>
  <c r="DE6"/>
  <c r="DF6"/>
  <c r="DG6"/>
  <c r="DH6"/>
  <c r="DI6"/>
  <c r="DJ6"/>
  <c r="DK6"/>
  <c r="DL6"/>
  <c r="DM6"/>
  <c r="DN6"/>
  <c r="DO6"/>
  <c r="DP6"/>
  <c r="DQ6"/>
  <c r="DR6"/>
  <c r="DS6"/>
  <c r="DT6"/>
  <c r="DU6"/>
  <c r="DV6"/>
  <c r="DW6"/>
  <c r="DX6"/>
  <c r="DY6"/>
  <c r="DZ6"/>
  <c r="EA6"/>
  <c r="EB6"/>
  <c r="EC6"/>
  <c r="ED6"/>
  <c r="EE6"/>
  <c r="EF6"/>
  <c r="EG6"/>
  <c r="EH6"/>
  <c r="EI6"/>
  <c r="EJ6"/>
  <c r="EK6"/>
  <c r="EL6"/>
  <c r="EM6"/>
  <c r="EN6"/>
  <c r="EO6"/>
  <c r="EP6"/>
  <c r="EQ6"/>
  <c r="ER6"/>
  <c r="ES6"/>
  <c r="ET6"/>
  <c r="EU6"/>
  <c r="EV6"/>
  <c r="EW6"/>
  <c r="EX6"/>
  <c r="EY6"/>
  <c r="EZ6"/>
  <c r="FA6"/>
  <c r="FB6"/>
  <c r="FC6"/>
  <c r="FD6"/>
  <c r="FE6"/>
  <c r="FF6"/>
  <c r="FG6"/>
  <c r="FH6"/>
  <c r="FI6"/>
  <c r="FJ6"/>
  <c r="FK6"/>
  <c r="FL6"/>
  <c r="FM6"/>
  <c r="FN6"/>
  <c r="FO6"/>
  <c r="FP6"/>
  <c r="FQ6"/>
  <c r="FR6"/>
  <c r="FS6"/>
  <c r="FT6"/>
  <c r="FU6"/>
  <c r="FV6"/>
  <c r="FW6"/>
  <c r="FX6"/>
  <c r="FY6"/>
  <c r="FZ6"/>
  <c r="GA6"/>
  <c r="GB6"/>
  <c r="GC6"/>
  <c r="GD6"/>
  <c r="GE6"/>
  <c r="GF6"/>
  <c r="GG6"/>
  <c r="GH6"/>
  <c r="GI6"/>
  <c r="GJ6"/>
  <c r="GK6"/>
  <c r="GL6"/>
  <c r="GM6"/>
  <c r="GN6"/>
  <c r="GO6"/>
  <c r="GP6"/>
  <c r="GQ6"/>
  <c r="GR6"/>
  <c r="GS6"/>
  <c r="GT6"/>
  <c r="GU6"/>
  <c r="GV6"/>
  <c r="GW6"/>
  <c r="GX6"/>
  <c r="GY6"/>
  <c r="GZ6"/>
  <c r="HA6"/>
  <c r="HB6"/>
  <c r="HC6"/>
  <c r="HD6"/>
  <c r="HE6"/>
  <c r="HF6"/>
  <c r="HG6"/>
  <c r="HH6"/>
  <c r="HI6"/>
  <c r="HJ6"/>
  <c r="HK6"/>
  <c r="HL6"/>
  <c r="HM6"/>
  <c r="HN6"/>
  <c r="HO6"/>
  <c r="HP6"/>
  <c r="HQ6"/>
  <c r="HR6"/>
  <c r="HS6"/>
  <c r="HT6"/>
  <c r="HU6"/>
  <c r="HV6"/>
  <c r="HW6"/>
  <c r="HX6"/>
  <c r="HY6"/>
  <c r="HZ6"/>
  <c r="IA6"/>
  <c r="IB6"/>
  <c r="IC6"/>
  <c r="ID6"/>
  <c r="IE6"/>
  <c r="IF6"/>
  <c r="IG6"/>
  <c r="IH6"/>
  <c r="II6"/>
  <c r="IJ6"/>
  <c r="IK6"/>
  <c r="IL6"/>
  <c r="IM6"/>
  <c r="IN6"/>
  <c r="IO6"/>
  <c r="IP6"/>
  <c r="IQ6"/>
  <c r="IR6"/>
  <c r="IS6"/>
  <c r="IT6"/>
  <c r="IU6"/>
  <c r="IV6"/>
  <c r="A5"/>
  <c r="B5"/>
  <c r="C5"/>
  <c r="D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AN5"/>
  <c r="AO5"/>
  <c r="AP5"/>
  <c r="AQ5"/>
  <c r="AR5"/>
  <c r="AS5"/>
  <c r="AT5"/>
  <c r="AU5"/>
  <c r="AV5"/>
  <c r="AW5"/>
  <c r="AX5"/>
  <c r="AY5"/>
  <c r="AZ5"/>
  <c r="BA5"/>
  <c r="BB5"/>
  <c r="BC5"/>
  <c r="BD5"/>
  <c r="BE5"/>
  <c r="BF5"/>
  <c r="BG5"/>
  <c r="BH5"/>
  <c r="BI5"/>
  <c r="BJ5"/>
  <c r="BK5"/>
  <c r="BL5"/>
  <c r="BM5"/>
  <c r="BN5"/>
  <c r="BO5"/>
  <c r="BP5"/>
  <c r="BQ5"/>
  <c r="BR5"/>
  <c r="BS5"/>
  <c r="BT5"/>
  <c r="BU5"/>
  <c r="BV5"/>
  <c r="BW5"/>
  <c r="BX5"/>
  <c r="BY5"/>
  <c r="BZ5"/>
  <c r="CA5"/>
  <c r="CB5"/>
  <c r="CC5"/>
  <c r="CD5"/>
  <c r="CE5"/>
  <c r="CF5"/>
  <c r="CG5"/>
  <c r="CH5"/>
  <c r="CI5"/>
  <c r="CJ5"/>
  <c r="CK5"/>
  <c r="CL5"/>
  <c r="CM5"/>
  <c r="CN5"/>
  <c r="CO5"/>
  <c r="CP5"/>
  <c r="CQ5"/>
  <c r="CR5"/>
  <c r="CS5"/>
  <c r="CT5"/>
  <c r="CU5"/>
  <c r="CV5"/>
  <c r="CW5"/>
  <c r="CX5"/>
  <c r="CY5"/>
  <c r="CZ5"/>
  <c r="DA5"/>
  <c r="DB5"/>
  <c r="DC5"/>
  <c r="DD5"/>
  <c r="DE5"/>
  <c r="DF5"/>
  <c r="DG5"/>
  <c r="DH5"/>
  <c r="DI5"/>
  <c r="DJ5"/>
  <c r="DK5"/>
  <c r="DL5"/>
  <c r="DM5"/>
  <c r="DN5"/>
  <c r="DO5"/>
  <c r="DP5"/>
  <c r="DQ5"/>
  <c r="DR5"/>
  <c r="DS5"/>
  <c r="DT5"/>
  <c r="DU5"/>
  <c r="DV5"/>
  <c r="DW5"/>
  <c r="DX5"/>
  <c r="DY5"/>
  <c r="DZ5"/>
  <c r="EA5"/>
  <c r="EB5"/>
  <c r="EC5"/>
  <c r="ED5"/>
  <c r="EE5"/>
  <c r="EF5"/>
  <c r="EG5"/>
  <c r="EH5"/>
  <c r="EI5"/>
  <c r="EJ5"/>
  <c r="EK5"/>
  <c r="EL5"/>
  <c r="EM5"/>
  <c r="EN5"/>
  <c r="EO5"/>
  <c r="EP5"/>
  <c r="EQ5"/>
  <c r="ER5"/>
  <c r="ES5"/>
  <c r="ET5"/>
  <c r="EU5"/>
  <c r="EV5"/>
  <c r="EW5"/>
  <c r="EX5"/>
  <c r="EY5"/>
  <c r="EZ5"/>
  <c r="FA5"/>
  <c r="FB5"/>
  <c r="FC5"/>
  <c r="FD5"/>
  <c r="FE5"/>
  <c r="FF5"/>
  <c r="FG5"/>
  <c r="FH5"/>
  <c r="FI5"/>
  <c r="FJ5"/>
  <c r="FK5"/>
  <c r="FL5"/>
  <c r="FM5"/>
  <c r="FN5"/>
  <c r="FO5"/>
  <c r="FP5"/>
  <c r="FQ5"/>
  <c r="FR5"/>
  <c r="FS5"/>
  <c r="FT5"/>
  <c r="FU5"/>
  <c r="FV5"/>
  <c r="FW5"/>
  <c r="FX5"/>
  <c r="FY5"/>
  <c r="FZ5"/>
  <c r="GA5"/>
  <c r="GB5"/>
  <c r="GC5"/>
  <c r="GD5"/>
  <c r="GE5"/>
  <c r="GF5"/>
  <c r="GG5"/>
  <c r="GH5"/>
  <c r="GI5"/>
  <c r="GJ5"/>
  <c r="GK5"/>
  <c r="GL5"/>
  <c r="GM5"/>
  <c r="GN5"/>
  <c r="GO5"/>
  <c r="GP5"/>
  <c r="GQ5"/>
  <c r="GR5"/>
  <c r="GS5"/>
  <c r="GT5"/>
  <c r="GU5"/>
  <c r="GV5"/>
  <c r="GW5"/>
  <c r="GX5"/>
  <c r="GY5"/>
  <c r="GZ5"/>
  <c r="HA5"/>
  <c r="HB5"/>
  <c r="HC5"/>
  <c r="HD5"/>
  <c r="HE5"/>
  <c r="HF5"/>
  <c r="HG5"/>
  <c r="HH5"/>
  <c r="HI5"/>
  <c r="HJ5"/>
  <c r="HK5"/>
  <c r="HL5"/>
  <c r="HM5"/>
  <c r="HN5"/>
  <c r="HO5"/>
  <c r="HP5"/>
  <c r="HQ5"/>
  <c r="HR5"/>
  <c r="HS5"/>
  <c r="HT5"/>
  <c r="HU5"/>
  <c r="HV5"/>
  <c r="HW5"/>
  <c r="HX5"/>
  <c r="HY5"/>
  <c r="HZ5"/>
  <c r="IA5"/>
  <c r="IB5"/>
  <c r="IC5"/>
  <c r="ID5"/>
  <c r="IE5"/>
  <c r="IF5"/>
  <c r="IG5"/>
  <c r="IH5"/>
  <c r="II5"/>
  <c r="IJ5"/>
  <c r="IK5"/>
  <c r="IL5"/>
  <c r="IM5"/>
  <c r="IN5"/>
  <c r="IO5"/>
  <c r="IP5"/>
  <c r="IQ5"/>
  <c r="IR5"/>
  <c r="IS5"/>
  <c r="IT5"/>
  <c r="IU5"/>
  <c r="IV5"/>
  <c r="CI7"/>
  <c r="CJ7"/>
  <c r="CK7"/>
  <c r="CL7"/>
  <c r="C7"/>
  <c r="E5"/>
  <c r="A6"/>
  <c r="A4"/>
  <c r="B4"/>
  <c r="C4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AO4"/>
  <c r="AP4"/>
  <c r="AQ4"/>
  <c r="AR4"/>
  <c r="AS4"/>
  <c r="AT4"/>
  <c r="AU4"/>
  <c r="AV4"/>
  <c r="AW4"/>
  <c r="AX4"/>
  <c r="AZ4"/>
  <c r="BA4"/>
  <c r="BB4"/>
  <c r="BC4"/>
  <c r="BD4"/>
  <c r="A3"/>
  <c r="B3"/>
  <c r="C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AN3"/>
  <c r="AO3"/>
  <c r="AP3"/>
  <c r="AQ3"/>
  <c r="AR3"/>
  <c r="AS3"/>
  <c r="AT3"/>
  <c r="AU3"/>
  <c r="AV3"/>
  <c r="AW3"/>
  <c r="AX3"/>
  <c r="AY3"/>
  <c r="AZ3"/>
  <c r="BA3"/>
  <c r="BB3"/>
  <c r="BC3"/>
  <c r="BD3"/>
  <c r="BE3"/>
  <c r="BF3"/>
  <c r="BG3"/>
  <c r="BH3"/>
  <c r="BI3"/>
  <c r="BJ3"/>
  <c r="BK3"/>
  <c r="BL3"/>
  <c r="BM3"/>
  <c r="BN3"/>
  <c r="BO3"/>
  <c r="BP3"/>
  <c r="BQ3"/>
  <c r="BR3"/>
  <c r="BS3"/>
  <c r="BT3"/>
  <c r="BU3"/>
  <c r="BV3"/>
  <c r="BW3"/>
  <c r="BX3"/>
  <c r="BY3"/>
  <c r="BZ3"/>
  <c r="CA3"/>
  <c r="CB3"/>
  <c r="CC3"/>
  <c r="CD3"/>
  <c r="CE3"/>
  <c r="CF3"/>
  <c r="CG3"/>
  <c r="CH3"/>
  <c r="CI3"/>
  <c r="CJ3"/>
  <c r="CK3"/>
  <c r="CL3"/>
  <c r="CM3"/>
  <c r="CN3"/>
  <c r="CO3"/>
  <c r="CP3"/>
  <c r="CQ3"/>
  <c r="CR3"/>
  <c r="CS3"/>
  <c r="CT3"/>
  <c r="CU3"/>
  <c r="CV3"/>
  <c r="CW3"/>
  <c r="CX3"/>
  <c r="CY3"/>
  <c r="CZ3"/>
  <c r="DA3"/>
  <c r="DB3"/>
  <c r="DC3"/>
  <c r="DD3"/>
  <c r="DE3"/>
  <c r="DF3"/>
  <c r="DG3"/>
  <c r="DH3"/>
  <c r="DI3"/>
  <c r="DJ3"/>
  <c r="DK3"/>
  <c r="DL3"/>
  <c r="DM3"/>
  <c r="DN3"/>
  <c r="DO3"/>
  <c r="DP3"/>
  <c r="DQ3"/>
  <c r="DR3"/>
  <c r="DS3"/>
  <c r="DT3"/>
  <c r="DU3"/>
  <c r="DV3"/>
  <c r="DW3"/>
  <c r="DX3"/>
  <c r="DY3"/>
  <c r="DZ3"/>
  <c r="EA3"/>
  <c r="EB3"/>
  <c r="EC3"/>
  <c r="ED3"/>
  <c r="EE3"/>
  <c r="EF3"/>
  <c r="EG3"/>
  <c r="EH3"/>
  <c r="EI3"/>
  <c r="EJ3"/>
  <c r="EK3"/>
  <c r="EL3"/>
  <c r="EM3"/>
  <c r="EN3"/>
  <c r="EO3"/>
  <c r="EP3"/>
  <c r="EQ3"/>
  <c r="ER3"/>
  <c r="ES3"/>
  <c r="ET3"/>
  <c r="EU3"/>
  <c r="EV3"/>
  <c r="EW3"/>
  <c r="EX3"/>
  <c r="EY3"/>
  <c r="EZ3"/>
  <c r="FA3"/>
  <c r="FB3"/>
  <c r="FC3"/>
  <c r="FD3"/>
  <c r="FE3"/>
  <c r="FF3"/>
  <c r="FG3"/>
  <c r="FH3"/>
  <c r="FI3"/>
  <c r="FJ3"/>
  <c r="FK3"/>
  <c r="FL3"/>
  <c r="FM3"/>
  <c r="FN3"/>
  <c r="FO3"/>
  <c r="FP3"/>
  <c r="FQ3"/>
  <c r="FR3"/>
  <c r="FS3"/>
  <c r="FT3"/>
  <c r="FU3"/>
  <c r="FV3"/>
  <c r="FW3"/>
  <c r="FX3"/>
  <c r="FY3"/>
  <c r="FZ3"/>
  <c r="GA3"/>
  <c r="GB3"/>
  <c r="GC3"/>
  <c r="GD3"/>
  <c r="GE3"/>
  <c r="GF3"/>
  <c r="GG3"/>
  <c r="GH3"/>
  <c r="GI3"/>
  <c r="GJ3"/>
  <c r="GK3"/>
  <c r="GL3"/>
  <c r="GM3"/>
  <c r="GN3"/>
  <c r="GO3"/>
  <c r="GP3"/>
  <c r="GQ3"/>
  <c r="GR3"/>
  <c r="GS3"/>
  <c r="GT3"/>
  <c r="GU3"/>
  <c r="GV3"/>
  <c r="GW3"/>
  <c r="GX3"/>
  <c r="GY3"/>
  <c r="GZ3"/>
  <c r="HA3"/>
  <c r="HB3"/>
  <c r="HC3"/>
  <c r="HD3"/>
  <c r="HE3"/>
  <c r="HF3"/>
  <c r="HG3"/>
  <c r="HH3"/>
  <c r="HI3"/>
  <c r="HJ3"/>
  <c r="HK3"/>
  <c r="HL3"/>
  <c r="HM3"/>
  <c r="HN3"/>
  <c r="HO3"/>
  <c r="HP3"/>
  <c r="HQ3"/>
  <c r="HR3"/>
  <c r="HS3"/>
  <c r="HT3"/>
  <c r="HU3"/>
  <c r="HV3"/>
  <c r="HW3"/>
  <c r="HX3"/>
  <c r="HY3"/>
  <c r="HZ3"/>
  <c r="IA3"/>
  <c r="IB3"/>
  <c r="IC3"/>
  <c r="ID3"/>
  <c r="IE3"/>
  <c r="IF3"/>
  <c r="IG3"/>
  <c r="IH3"/>
  <c r="II3"/>
  <c r="IJ3"/>
  <c r="IK3"/>
  <c r="IL3"/>
  <c r="IM3"/>
  <c r="IN3"/>
  <c r="IO3"/>
  <c r="IP3"/>
  <c r="IQ3"/>
  <c r="IR3"/>
  <c r="IS3"/>
  <c r="IT3"/>
  <c r="IU3"/>
  <c r="IV3"/>
  <c r="A2"/>
  <c r="B2"/>
  <c r="C2"/>
  <c r="D2"/>
  <c r="E2"/>
  <c r="F2"/>
  <c r="G2"/>
  <c r="H2"/>
  <c r="I2"/>
  <c r="J2"/>
  <c r="K2"/>
  <c r="L2"/>
  <c r="M2"/>
  <c r="N2"/>
  <c r="O2"/>
  <c r="P2"/>
  <c r="Q2"/>
  <c r="R2"/>
  <c r="S2"/>
  <c r="T2"/>
  <c r="U2"/>
  <c r="V2"/>
  <c r="W2"/>
  <c r="X2"/>
  <c r="Y2"/>
  <c r="Z2"/>
  <c r="AA2"/>
  <c r="AB2"/>
  <c r="AC2"/>
  <c r="AD2"/>
  <c r="AE2"/>
  <c r="AF2"/>
  <c r="AG2"/>
  <c r="AH2"/>
  <c r="AI2"/>
  <c r="AJ2"/>
  <c r="AK2"/>
  <c r="AL2"/>
  <c r="AM2"/>
  <c r="AN2"/>
  <c r="AO2"/>
  <c r="AP2"/>
  <c r="AQ2"/>
  <c r="AR2"/>
  <c r="AS2"/>
  <c r="AT2"/>
  <c r="AU2"/>
  <c r="AV2"/>
  <c r="AW2"/>
  <c r="AX2"/>
  <c r="AY2"/>
  <c r="AZ2"/>
  <c r="BA2"/>
  <c r="BB2"/>
  <c r="BC2"/>
  <c r="BD2"/>
  <c r="BE2"/>
  <c r="BF2"/>
  <c r="BG2"/>
  <c r="BH2"/>
  <c r="BI2"/>
  <c r="BJ2"/>
  <c r="BK2"/>
  <c r="BL2"/>
  <c r="BM2"/>
  <c r="BN2"/>
  <c r="BO2"/>
  <c r="BP2"/>
  <c r="BQ2"/>
  <c r="BR2"/>
  <c r="BS2"/>
  <c r="BT2"/>
  <c r="BU2"/>
  <c r="BV2"/>
  <c r="BW2"/>
  <c r="BX2"/>
  <c r="BY2"/>
  <c r="BZ2"/>
  <c r="CA2"/>
  <c r="CB2"/>
  <c r="CC2"/>
  <c r="CD2"/>
  <c r="CE2"/>
  <c r="CF2"/>
  <c r="CG2"/>
  <c r="CH2"/>
  <c r="CI2"/>
  <c r="CJ2"/>
  <c r="CK2"/>
  <c r="CL2"/>
  <c r="CM2"/>
  <c r="CN2"/>
  <c r="CO2"/>
  <c r="CP2"/>
  <c r="CQ2"/>
  <c r="CR2"/>
  <c r="CS2"/>
  <c r="CT2"/>
  <c r="CU2"/>
  <c r="CV2"/>
  <c r="CW2"/>
  <c r="CX2"/>
  <c r="CY2"/>
  <c r="CZ2"/>
  <c r="DA2"/>
  <c r="DB2"/>
  <c r="DC2"/>
  <c r="DD2"/>
  <c r="DE2"/>
  <c r="DF2"/>
  <c r="DG2"/>
  <c r="DH2"/>
  <c r="DI2"/>
  <c r="DJ2"/>
  <c r="DK2"/>
  <c r="DL2"/>
  <c r="DM2"/>
  <c r="DN2"/>
  <c r="DO2"/>
  <c r="DP2"/>
  <c r="DQ2"/>
  <c r="DR2"/>
  <c r="DS2"/>
  <c r="DT2"/>
  <c r="DU2"/>
  <c r="DV2"/>
  <c r="DW2"/>
  <c r="DX2"/>
  <c r="DY2"/>
  <c r="DZ2"/>
  <c r="EA2"/>
  <c r="EB2"/>
  <c r="EC2"/>
  <c r="ED2"/>
  <c r="EE2"/>
  <c r="EF2"/>
  <c r="EG2"/>
  <c r="EH2"/>
  <c r="EI2"/>
  <c r="EJ2"/>
  <c r="EK2"/>
  <c r="EL2"/>
  <c r="EM2"/>
  <c r="EN2"/>
  <c r="EO2"/>
  <c r="EP2"/>
  <c r="EQ2"/>
  <c r="ER2"/>
  <c r="ES2"/>
  <c r="ET2"/>
  <c r="EU2"/>
  <c r="EV2"/>
  <c r="EW2"/>
  <c r="EX2"/>
  <c r="EY2"/>
  <c r="EZ2"/>
  <c r="FA2"/>
  <c r="FB2"/>
  <c r="FC2"/>
  <c r="FD2"/>
  <c r="FE2"/>
  <c r="FF2"/>
  <c r="FG2"/>
  <c r="FH2"/>
  <c r="FI2"/>
  <c r="FJ2"/>
  <c r="FK2"/>
  <c r="FL2"/>
  <c r="FM2"/>
  <c r="FN2"/>
  <c r="FO2"/>
  <c r="FP2"/>
  <c r="FQ2"/>
  <c r="FR2"/>
  <c r="FS2"/>
  <c r="FT2"/>
  <c r="FU2"/>
  <c r="FV2"/>
  <c r="FW2"/>
  <c r="FX2"/>
  <c r="FY2"/>
  <c r="FZ2"/>
  <c r="GA2"/>
  <c r="GB2"/>
  <c r="GC2"/>
  <c r="GD2"/>
  <c r="GE2"/>
  <c r="GF2"/>
  <c r="GG2"/>
  <c r="GH2"/>
  <c r="GI2"/>
  <c r="GJ2"/>
  <c r="GK2"/>
  <c r="GL2"/>
  <c r="GM2"/>
  <c r="GN2"/>
  <c r="GO2"/>
  <c r="GP2"/>
  <c r="GQ2"/>
  <c r="GR2"/>
  <c r="GS2"/>
  <c r="GT2"/>
  <c r="GU2"/>
  <c r="GV2"/>
  <c r="GW2"/>
  <c r="GX2"/>
  <c r="GY2"/>
  <c r="GZ2"/>
  <c r="HA2"/>
  <c r="HB2"/>
  <c r="HC2"/>
  <c r="HD2"/>
  <c r="HE2"/>
  <c r="HF2"/>
  <c r="HG2"/>
  <c r="HH2"/>
  <c r="HI2"/>
  <c r="HJ2"/>
  <c r="HK2"/>
  <c r="HL2"/>
  <c r="HM2"/>
  <c r="HN2"/>
  <c r="HO2"/>
  <c r="HP2"/>
  <c r="HQ2"/>
  <c r="HR2"/>
  <c r="HS2"/>
  <c r="HT2"/>
  <c r="HU2"/>
  <c r="HV2"/>
  <c r="HW2"/>
  <c r="HX2"/>
  <c r="HY2"/>
  <c r="HZ2"/>
  <c r="IA2"/>
  <c r="IB2"/>
  <c r="IC2"/>
  <c r="ID2"/>
  <c r="IE2"/>
  <c r="IF2"/>
  <c r="IG2"/>
  <c r="IH2"/>
  <c r="II2"/>
  <c r="IJ2"/>
  <c r="IK2"/>
  <c r="IL2"/>
  <c r="IM2"/>
  <c r="IN2"/>
  <c r="IO2"/>
  <c r="IP2"/>
  <c r="IQ2"/>
  <c r="IR2"/>
  <c r="IS2"/>
  <c r="IT2"/>
  <c r="IU2"/>
  <c r="IV2"/>
  <c r="A1"/>
  <c r="B1"/>
  <c r="C1"/>
  <c r="D1"/>
  <c r="E1"/>
  <c r="F1"/>
  <c r="G1"/>
  <c r="H1"/>
  <c r="I1"/>
  <c r="J1"/>
  <c r="K1"/>
  <c r="L1"/>
  <c r="M1"/>
  <c r="N1"/>
  <c r="O1"/>
  <c r="P1"/>
  <c r="Q1"/>
  <c r="AY4" l="1"/>
</calcChain>
</file>

<file path=xl/sharedStrings.xml><?xml version="1.0" encoding="utf-8"?>
<sst xmlns="http://schemas.openxmlformats.org/spreadsheetml/2006/main" count="14" uniqueCount="14">
  <si>
    <t>AAAAAC3/0xE=</t>
  </si>
  <si>
    <t>Line 1 (13 characters)</t>
  </si>
  <si>
    <t>Line 2 (14 characters)</t>
  </si>
  <si>
    <t>Line 3 (14 characters)</t>
  </si>
  <si>
    <t>Line 4 (14 characters</t>
  </si>
  <si>
    <t>Line 5 (13 characters)</t>
  </si>
  <si>
    <t>plus spaces</t>
  </si>
  <si>
    <t>Check
Line 1</t>
  </si>
  <si>
    <t>Check
Line 2</t>
  </si>
  <si>
    <t>Check
Line 3</t>
  </si>
  <si>
    <t>Check
Line 4</t>
  </si>
  <si>
    <t>Check
Line 5</t>
  </si>
  <si>
    <t>Permitted characters - capital letters, numbers and symbols as shown below</t>
  </si>
  <si>
    <t>ABCDEFGHIJKLMNOPQRSTUVWXYZ0123456789,./; -'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</si>
</sst>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6" tint="-0.499984740745262"/>
      <name val="Verdana"/>
      <family val="2"/>
    </font>
    <font>
      <b/>
      <sz val="10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49" fontId="2" fillId="2" borderId="0" xfId="0" applyNumberFormat="1" applyFont="1" applyFill="1" applyProtection="1">
      <protection locked="0"/>
    </xf>
    <xf numFmtId="49" fontId="1" fillId="3" borderId="1" xfId="0" applyNumberFormat="1" applyFont="1" applyFill="1" applyBorder="1" applyProtection="1">
      <protection locked="0"/>
    </xf>
    <xf numFmtId="49" fontId="2" fillId="0" borderId="0" xfId="0" applyNumberFormat="1" applyFont="1" applyProtection="1">
      <protection locked="0"/>
    </xf>
    <xf numFmtId="0" fontId="3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</cellXfs>
  <cellStyles count="1">
    <cellStyle name="Normal" xfId="0" builtinId="0"/>
  </cellStyles>
  <dxfs count="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P100"/>
  <sheetViews>
    <sheetView tabSelected="1" workbookViewId="0">
      <pane ySplit="3" topLeftCell="A4" activePane="bottomLeft" state="frozenSplit"/>
      <selection pane="bottomLeft" activeCell="H12" sqref="H12"/>
    </sheetView>
  </sheetViews>
  <sheetFormatPr defaultRowHeight="15"/>
  <cols>
    <col min="1" max="5" width="24.42578125" style="4" customWidth="1"/>
    <col min="6" max="6" width="10.42578125" style="1" bestFit="1" customWidth="1"/>
    <col min="8" max="9" width="9.140625" style="1"/>
    <col min="11" max="16384" width="9.140625" style="1"/>
  </cols>
  <sheetData>
    <row r="1" spans="1:16" ht="27" customHeight="1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6" t="s">
        <v>7</v>
      </c>
      <c r="G1" s="6" t="s">
        <v>8</v>
      </c>
      <c r="H1" s="6" t="s">
        <v>9</v>
      </c>
      <c r="I1" s="6" t="s">
        <v>10</v>
      </c>
      <c r="J1" s="6" t="s">
        <v>11</v>
      </c>
      <c r="K1" s="7" t="s">
        <v>12</v>
      </c>
      <c r="L1" s="7"/>
      <c r="M1" s="7"/>
      <c r="N1" s="7"/>
      <c r="O1" s="7"/>
      <c r="P1" s="7"/>
    </row>
    <row r="2" spans="1:16" ht="12.75">
      <c r="A2" s="3"/>
      <c r="B2" s="3"/>
      <c r="C2" s="3"/>
      <c r="D2" s="3"/>
      <c r="E2" s="3"/>
      <c r="F2" s="5" t="str">
        <f>IF(OR((LEN(A2)&gt;13),(ISERROR(FIND((MID(A2,1,1)),$K$2))),(ISERROR(FIND((MID(A2,2,1)),$K$2))),(ISERROR(FIND((MID(A2,3,1)),$K$2))),(ISERROR(FIND((MID(A2,4,1)),$K$2))),(ISERROR(FIND((MID(A2,5,1)),$K$2))),(ISERROR(FIND((MID(A2,6,1)),$K$2))),(ISERROR(FIND((MID(A2,7,1)),$K$2))),(ISERROR(FIND((MID(A2,8,1)),$K$2))),(ISERROR(FIND((MID(A2,9,1)),$K$2))),(ISERROR(FIND((MID(A2,10,1)),$K$2))),(ISERROR(FIND((MID(A2,11,1)),$K$2))),(ISERROR(FIND((MID(A2,12,1)),$K$2))),(ISERROR(FIND((MID(A2,13,1)),$K$2)))),"error","ok")</f>
        <v>ok</v>
      </c>
      <c r="G2" s="5" t="str">
        <f>IF(OR((LEN(B2)&gt;14),(ISERROR(FIND((MID(B2,1,1)),$K$2))),(ISERROR(FIND((MID(B2,2,1)),$K$2))),(ISERROR(FIND((MID(B2,3,1)),$K$2))),(ISERROR(FIND((MID(B2,4,1)),$K$2))),(ISERROR(FIND((MID(B2,5,1)),$K$2))),(ISERROR(FIND((MID(B2,6,1)),$K$2))),(ISERROR(FIND((MID(B2,7,1)),$K$2))),(ISERROR(FIND((MID(B2,8,1)),$K$2))),(ISERROR(FIND((MID(B2,9,1)),$K$2))),(ISERROR(FIND((MID(B2,10,1)),$K$2))),(ISERROR(FIND((MID(B2,11,1)),$K$2))),(ISERROR(FIND((MID(B2,12,1)),$K$2))),(ISERROR(FIND((MID(B2,13,1)),$K$2))),(ISERROR(FIND((MID(A2,14,1)),$K$2)))),"error","ok")</f>
        <v>ok</v>
      </c>
      <c r="H2" s="5" t="str">
        <f t="shared" ref="H2:I2" si="0">IF(OR((LEN(C2)&gt;14),(ISERROR(FIND((MID(C2,1,1)),$K$2))),(ISERROR(FIND((MID(C2,2,1)),$K$2))),(ISERROR(FIND((MID(C2,3,1)),$K$2))),(ISERROR(FIND((MID(C2,4,1)),$K$2))),(ISERROR(FIND((MID(C2,5,1)),$K$2))),(ISERROR(FIND((MID(C2,6,1)),$K$2))),(ISERROR(FIND((MID(C2,7,1)),$K$2))),(ISERROR(FIND((MID(C2,8,1)),$K$2))),(ISERROR(FIND((MID(C2,9,1)),$K$2))),(ISERROR(FIND((MID(C2,10,1)),$K$2))),(ISERROR(FIND((MID(C2,11,1)),$K$2))),(ISERROR(FIND((MID(C2,12,1)),$K$2))),(ISERROR(FIND((MID(C2,13,1)),$K$2))),(ISERROR(FIND((MID(B2,14,1)),$K$2)))),"error","ok")</f>
        <v>ok</v>
      </c>
      <c r="I2" s="5" t="str">
        <f t="shared" si="0"/>
        <v>ok</v>
      </c>
      <c r="J2" s="5" t="str">
        <f>IF(OR((LEN(E2)&gt;13),(ISERROR(FIND((MID(E2,1,1)),$K$2))),(ISERROR(FIND((MID(E2,2,1)),$K$2))),(ISERROR(FIND((MID(E2,3,1)),$K$2))),(ISERROR(FIND((MID(E2,4,1)),$K$2))),(ISERROR(FIND((MID(E2,5,1)),$K$2))),(ISERROR(FIND((MID(E2,6,1)),$K$2))),(ISERROR(FIND((MID(E2,7,1)),$K$2))),(ISERROR(FIND((MID(E2,8,1)),$K$2))),(ISERROR(FIND((MID(E2,9,1)),$K$2))),(ISERROR(FIND((MID(E2,10,1)),$K$2))),(ISERROR(FIND((MID(E2,11,1)),$K$2))),(ISERROR(FIND((MID(E2,12,1)),$K$2))),(ISERROR(FIND((MID(E2,13,1)),$K$2)))),"error","ok")</f>
        <v>ok</v>
      </c>
      <c r="K2" s="1" t="s">
        <v>13</v>
      </c>
    </row>
    <row r="3" spans="1:16" ht="12.75">
      <c r="A3" s="3"/>
      <c r="B3" s="3"/>
      <c r="C3" s="3"/>
      <c r="D3" s="3"/>
      <c r="E3" s="3"/>
      <c r="F3" s="5" t="str">
        <f t="shared" ref="F3:F66" si="1">IF(OR((LEN(A3)&gt;13),(ISERROR(FIND((MID(A3,1,1)),$K$2))),(ISERROR(FIND((MID(A3,2,1)),$K$2))),(ISERROR(FIND((MID(A3,3,1)),$K$2))),(ISERROR(FIND((MID(A3,4,1)),$K$2))),(ISERROR(FIND((MID(A3,5,1)),$K$2))),(ISERROR(FIND((MID(A3,6,1)),$K$2))),(ISERROR(FIND((MID(A3,7,1)),$K$2))),(ISERROR(FIND((MID(A3,8,1)),$K$2))),(ISERROR(FIND((MID(A3,9,1)),$K$2))),(ISERROR(FIND((MID(A3,10,1)),$K$2))),(ISERROR(FIND((MID(A3,11,1)),$K$2))),(ISERROR(FIND((MID(A3,12,1)),$K$2))),(ISERROR(FIND((MID(A3,13,1)),$K$2)))),"error","ok")</f>
        <v>ok</v>
      </c>
      <c r="G3" s="5" t="str">
        <f t="shared" ref="G3:G66" si="2">IF(OR((LEN(B3)&gt;14),(ISERROR(FIND((MID(B3,1,1)),$K$2))),(ISERROR(FIND((MID(B3,2,1)),$K$2))),(ISERROR(FIND((MID(B3,3,1)),$K$2))),(ISERROR(FIND((MID(B3,4,1)),$K$2))),(ISERROR(FIND((MID(B3,5,1)),$K$2))),(ISERROR(FIND((MID(B3,6,1)),$K$2))),(ISERROR(FIND((MID(B3,7,1)),$K$2))),(ISERROR(FIND((MID(B3,8,1)),$K$2))),(ISERROR(FIND((MID(B3,9,1)),$K$2))),(ISERROR(FIND((MID(B3,10,1)),$K$2))),(ISERROR(FIND((MID(B3,11,1)),$K$2))),(ISERROR(FIND((MID(B3,12,1)),$K$2))),(ISERROR(FIND((MID(B3,13,1)),$K$2))),(ISERROR(FIND((MID(A3,14,1)),$K$2)))),"error","ok")</f>
        <v>ok</v>
      </c>
      <c r="H3" s="5" t="str">
        <f t="shared" ref="H3:H66" si="3">IF(OR((LEN(C3)&gt;14),(ISERROR(FIND((MID(C3,1,1)),$K$2))),(ISERROR(FIND((MID(C3,2,1)),$K$2))),(ISERROR(FIND((MID(C3,3,1)),$K$2))),(ISERROR(FIND((MID(C3,4,1)),$K$2))),(ISERROR(FIND((MID(C3,5,1)),$K$2))),(ISERROR(FIND((MID(C3,6,1)),$K$2))),(ISERROR(FIND((MID(C3,7,1)),$K$2))),(ISERROR(FIND((MID(C3,8,1)),$K$2))),(ISERROR(FIND((MID(C3,9,1)),$K$2))),(ISERROR(FIND((MID(C3,10,1)),$K$2))),(ISERROR(FIND((MID(C3,11,1)),$K$2))),(ISERROR(FIND((MID(C3,12,1)),$K$2))),(ISERROR(FIND((MID(C3,13,1)),$K$2))),(ISERROR(FIND((MID(B3,14,1)),$K$2)))),"error","ok")</f>
        <v>ok</v>
      </c>
      <c r="I3" s="5" t="str">
        <f t="shared" ref="I3:I66" si="4">IF(OR((LEN(D3)&gt;14),(ISERROR(FIND((MID(D3,1,1)),$K$2))),(ISERROR(FIND((MID(D3,2,1)),$K$2))),(ISERROR(FIND((MID(D3,3,1)),$K$2))),(ISERROR(FIND((MID(D3,4,1)),$K$2))),(ISERROR(FIND((MID(D3,5,1)),$K$2))),(ISERROR(FIND((MID(D3,6,1)),$K$2))),(ISERROR(FIND((MID(D3,7,1)),$K$2))),(ISERROR(FIND((MID(D3,8,1)),$K$2))),(ISERROR(FIND((MID(D3,9,1)),$K$2))),(ISERROR(FIND((MID(D3,10,1)),$K$2))),(ISERROR(FIND((MID(D3,11,1)),$K$2))),(ISERROR(FIND((MID(D3,12,1)),$K$2))),(ISERROR(FIND((MID(D3,13,1)),$K$2))),(ISERROR(FIND((MID(C3,14,1)),$K$2)))),"error","ok")</f>
        <v>ok</v>
      </c>
      <c r="J3" s="5" t="str">
        <f t="shared" ref="J3:J34" si="5">IF(OR((LEN(E2)&gt;13),(ISERROR(FIND((MID(E2,1,1)),$K$2))),(ISERROR(FIND((MID(E2,2,1)),$K$2))),(ISERROR(FIND((MID(E2,3,1)),$K$2))),(ISERROR(FIND((MID(E2,4,1)),$K$2))),(ISERROR(FIND((MID(E2,5,1)),$K$2))),(ISERROR(FIND((MID(E2,6,1)),$K$2))),(ISERROR(FIND((MID(E2,7,1)),$K$2))),(ISERROR(FIND((MID(E2,8,1)),$K$2))),(ISERROR(FIND((MID(E2,9,1)),$K$2))),(ISERROR(FIND((MID(E2,10,1)),$K$2))),(ISERROR(FIND((MID(E2,11,1)),$K$2))),(ISERROR(FIND((MID(E2,12,1)),$K$2))),(ISERROR(FIND((MID(E2,13,1)),$K$2)))),"error","ok")</f>
        <v>ok</v>
      </c>
      <c r="K3" s="1" t="s">
        <v>6</v>
      </c>
    </row>
    <row r="4" spans="1:16" ht="12.75">
      <c r="A4" s="3"/>
      <c r="B4" s="3"/>
      <c r="C4" s="3"/>
      <c r="D4" s="3"/>
      <c r="E4" s="3"/>
      <c r="F4" s="5" t="str">
        <f t="shared" si="1"/>
        <v>ok</v>
      </c>
      <c r="G4" s="5" t="str">
        <f t="shared" si="2"/>
        <v>ok</v>
      </c>
      <c r="H4" s="5" t="str">
        <f t="shared" si="3"/>
        <v>ok</v>
      </c>
      <c r="I4" s="5" t="str">
        <f t="shared" si="4"/>
        <v>ok</v>
      </c>
      <c r="J4" s="5" t="str">
        <f t="shared" si="5"/>
        <v>ok</v>
      </c>
    </row>
    <row r="5" spans="1:16" ht="12.75">
      <c r="A5" s="3"/>
      <c r="B5" s="3"/>
      <c r="C5" s="3"/>
      <c r="D5" s="3"/>
      <c r="E5" s="3"/>
      <c r="F5" s="5" t="str">
        <f t="shared" si="1"/>
        <v>ok</v>
      </c>
      <c r="G5" s="5" t="str">
        <f t="shared" si="2"/>
        <v>ok</v>
      </c>
      <c r="H5" s="5" t="str">
        <f t="shared" si="3"/>
        <v>ok</v>
      </c>
      <c r="I5" s="5" t="str">
        <f t="shared" si="4"/>
        <v>ok</v>
      </c>
      <c r="J5" s="5" t="str">
        <f t="shared" si="5"/>
        <v>ok</v>
      </c>
    </row>
    <row r="6" spans="1:16" ht="12.75">
      <c r="A6" s="3"/>
      <c r="B6" s="3"/>
      <c r="C6" s="3"/>
      <c r="D6" s="3"/>
      <c r="E6" s="3"/>
      <c r="F6" s="5" t="str">
        <f t="shared" si="1"/>
        <v>ok</v>
      </c>
      <c r="G6" s="5" t="str">
        <f t="shared" si="2"/>
        <v>ok</v>
      </c>
      <c r="H6" s="5" t="str">
        <f t="shared" si="3"/>
        <v>ok</v>
      </c>
      <c r="I6" s="5" t="str">
        <f t="shared" si="4"/>
        <v>ok</v>
      </c>
      <c r="J6" s="5" t="str">
        <f t="shared" si="5"/>
        <v>ok</v>
      </c>
    </row>
    <row r="7" spans="1:16" ht="12.75">
      <c r="A7" s="3"/>
      <c r="B7" s="3"/>
      <c r="C7" s="3"/>
      <c r="D7" s="3"/>
      <c r="E7" s="3"/>
      <c r="F7" s="5" t="str">
        <f t="shared" si="1"/>
        <v>ok</v>
      </c>
      <c r="G7" s="5" t="str">
        <f t="shared" si="2"/>
        <v>ok</v>
      </c>
      <c r="H7" s="5" t="str">
        <f t="shared" si="3"/>
        <v>ok</v>
      </c>
      <c r="I7" s="5" t="str">
        <f t="shared" si="4"/>
        <v>ok</v>
      </c>
      <c r="J7" s="5" t="str">
        <f t="shared" si="5"/>
        <v>ok</v>
      </c>
    </row>
    <row r="8" spans="1:16" ht="12.75">
      <c r="A8" s="3"/>
      <c r="B8" s="3"/>
      <c r="C8" s="3"/>
      <c r="D8" s="3"/>
      <c r="E8" s="3"/>
      <c r="F8" s="5" t="str">
        <f t="shared" si="1"/>
        <v>ok</v>
      </c>
      <c r="G8" s="5" t="str">
        <f t="shared" si="2"/>
        <v>ok</v>
      </c>
      <c r="H8" s="5" t="str">
        <f t="shared" si="3"/>
        <v>ok</v>
      </c>
      <c r="I8" s="5" t="str">
        <f t="shared" si="4"/>
        <v>ok</v>
      </c>
      <c r="J8" s="5" t="str">
        <f t="shared" si="5"/>
        <v>ok</v>
      </c>
    </row>
    <row r="9" spans="1:16" ht="12.75">
      <c r="A9" s="3"/>
      <c r="B9" s="3"/>
      <c r="C9" s="3"/>
      <c r="D9" s="3"/>
      <c r="E9" s="3"/>
      <c r="F9" s="5" t="str">
        <f t="shared" si="1"/>
        <v>ok</v>
      </c>
      <c r="G9" s="5" t="str">
        <f t="shared" si="2"/>
        <v>ok</v>
      </c>
      <c r="H9" s="5" t="str">
        <f t="shared" si="3"/>
        <v>ok</v>
      </c>
      <c r="I9" s="5" t="str">
        <f t="shared" si="4"/>
        <v>ok</v>
      </c>
      <c r="J9" s="5" t="str">
        <f t="shared" si="5"/>
        <v>ok</v>
      </c>
    </row>
    <row r="10" spans="1:16" ht="12.75">
      <c r="A10" s="3"/>
      <c r="B10" s="3"/>
      <c r="C10" s="3"/>
      <c r="D10" s="3"/>
      <c r="E10" s="3"/>
      <c r="F10" s="5" t="str">
        <f t="shared" si="1"/>
        <v>ok</v>
      </c>
      <c r="G10" s="5" t="str">
        <f t="shared" si="2"/>
        <v>ok</v>
      </c>
      <c r="H10" s="5" t="str">
        <f t="shared" si="3"/>
        <v>ok</v>
      </c>
      <c r="I10" s="5" t="str">
        <f t="shared" si="4"/>
        <v>ok</v>
      </c>
      <c r="J10" s="5" t="str">
        <f t="shared" si="5"/>
        <v>ok</v>
      </c>
    </row>
    <row r="11" spans="1:16" ht="12.75">
      <c r="A11" s="3"/>
      <c r="B11" s="3"/>
      <c r="C11" s="3"/>
      <c r="D11" s="3"/>
      <c r="E11" s="3"/>
      <c r="F11" s="5" t="str">
        <f t="shared" si="1"/>
        <v>ok</v>
      </c>
      <c r="G11" s="5" t="str">
        <f t="shared" si="2"/>
        <v>ok</v>
      </c>
      <c r="H11" s="5" t="str">
        <f t="shared" si="3"/>
        <v>ok</v>
      </c>
      <c r="I11" s="5" t="str">
        <f t="shared" si="4"/>
        <v>ok</v>
      </c>
      <c r="J11" s="5" t="str">
        <f t="shared" si="5"/>
        <v>ok</v>
      </c>
    </row>
    <row r="12" spans="1:16" ht="12.75">
      <c r="A12" s="3"/>
      <c r="B12" s="3"/>
      <c r="C12" s="3"/>
      <c r="D12" s="3"/>
      <c r="E12" s="3"/>
      <c r="F12" s="5" t="str">
        <f t="shared" si="1"/>
        <v>ok</v>
      </c>
      <c r="G12" s="5" t="str">
        <f t="shared" si="2"/>
        <v>ok</v>
      </c>
      <c r="H12" s="5" t="str">
        <f t="shared" si="3"/>
        <v>ok</v>
      </c>
      <c r="I12" s="5" t="str">
        <f t="shared" si="4"/>
        <v>ok</v>
      </c>
      <c r="J12" s="5" t="str">
        <f t="shared" si="5"/>
        <v>ok</v>
      </c>
    </row>
    <row r="13" spans="1:16" ht="12.75">
      <c r="A13" s="3"/>
      <c r="B13" s="3"/>
      <c r="C13" s="3"/>
      <c r="D13" s="3"/>
      <c r="E13" s="3"/>
      <c r="F13" s="5" t="str">
        <f t="shared" si="1"/>
        <v>ok</v>
      </c>
      <c r="G13" s="5" t="str">
        <f t="shared" si="2"/>
        <v>ok</v>
      </c>
      <c r="H13" s="5" t="str">
        <f t="shared" si="3"/>
        <v>ok</v>
      </c>
      <c r="I13" s="5" t="str">
        <f t="shared" si="4"/>
        <v>ok</v>
      </c>
      <c r="J13" s="5" t="str">
        <f t="shared" si="5"/>
        <v>ok</v>
      </c>
    </row>
    <row r="14" spans="1:16" ht="12.75">
      <c r="A14" s="3"/>
      <c r="B14" s="3"/>
      <c r="C14" s="3"/>
      <c r="D14" s="3"/>
      <c r="E14" s="3"/>
      <c r="F14" s="5" t="str">
        <f t="shared" si="1"/>
        <v>ok</v>
      </c>
      <c r="G14" s="5" t="str">
        <f t="shared" si="2"/>
        <v>ok</v>
      </c>
      <c r="H14" s="5" t="str">
        <f t="shared" si="3"/>
        <v>ok</v>
      </c>
      <c r="I14" s="5" t="str">
        <f t="shared" si="4"/>
        <v>ok</v>
      </c>
      <c r="J14" s="5" t="str">
        <f t="shared" si="5"/>
        <v>ok</v>
      </c>
    </row>
    <row r="15" spans="1:16" ht="12.75">
      <c r="A15" s="3"/>
      <c r="B15" s="3"/>
      <c r="C15" s="3"/>
      <c r="D15" s="3"/>
      <c r="E15" s="3"/>
      <c r="F15" s="5" t="str">
        <f t="shared" si="1"/>
        <v>ok</v>
      </c>
      <c r="G15" s="5" t="str">
        <f t="shared" si="2"/>
        <v>ok</v>
      </c>
      <c r="H15" s="5" t="str">
        <f t="shared" si="3"/>
        <v>ok</v>
      </c>
      <c r="I15" s="5" t="str">
        <f t="shared" si="4"/>
        <v>ok</v>
      </c>
      <c r="J15" s="5" t="str">
        <f t="shared" si="5"/>
        <v>ok</v>
      </c>
    </row>
    <row r="16" spans="1:16" ht="12.75">
      <c r="A16" s="3"/>
      <c r="B16" s="3"/>
      <c r="C16" s="3"/>
      <c r="D16" s="3"/>
      <c r="E16" s="3"/>
      <c r="F16" s="5" t="str">
        <f t="shared" si="1"/>
        <v>ok</v>
      </c>
      <c r="G16" s="5" t="str">
        <f t="shared" si="2"/>
        <v>ok</v>
      </c>
      <c r="H16" s="5" t="str">
        <f t="shared" si="3"/>
        <v>ok</v>
      </c>
      <c r="I16" s="5" t="str">
        <f t="shared" si="4"/>
        <v>ok</v>
      </c>
      <c r="J16" s="5" t="str">
        <f t="shared" si="5"/>
        <v>ok</v>
      </c>
    </row>
    <row r="17" spans="1:10" ht="12.75">
      <c r="A17" s="3"/>
      <c r="B17" s="3"/>
      <c r="C17" s="3"/>
      <c r="D17" s="3"/>
      <c r="E17" s="3"/>
      <c r="F17" s="5" t="str">
        <f t="shared" si="1"/>
        <v>ok</v>
      </c>
      <c r="G17" s="5" t="str">
        <f t="shared" si="2"/>
        <v>ok</v>
      </c>
      <c r="H17" s="5" t="str">
        <f t="shared" si="3"/>
        <v>ok</v>
      </c>
      <c r="I17" s="5" t="str">
        <f t="shared" si="4"/>
        <v>ok</v>
      </c>
      <c r="J17" s="5" t="str">
        <f t="shared" si="5"/>
        <v>ok</v>
      </c>
    </row>
    <row r="18" spans="1:10" ht="12.75">
      <c r="A18" s="3"/>
      <c r="B18" s="3"/>
      <c r="C18" s="3"/>
      <c r="D18" s="3"/>
      <c r="E18" s="3"/>
      <c r="F18" s="5" t="str">
        <f t="shared" si="1"/>
        <v>ok</v>
      </c>
      <c r="G18" s="5" t="str">
        <f t="shared" si="2"/>
        <v>ok</v>
      </c>
      <c r="H18" s="5" t="str">
        <f t="shared" si="3"/>
        <v>ok</v>
      </c>
      <c r="I18" s="5" t="str">
        <f t="shared" si="4"/>
        <v>ok</v>
      </c>
      <c r="J18" s="5" t="str">
        <f t="shared" si="5"/>
        <v>ok</v>
      </c>
    </row>
    <row r="19" spans="1:10" ht="12.75">
      <c r="A19" s="3"/>
      <c r="B19" s="3"/>
      <c r="C19" s="3"/>
      <c r="D19" s="3"/>
      <c r="E19" s="3"/>
      <c r="F19" s="5" t="str">
        <f t="shared" si="1"/>
        <v>ok</v>
      </c>
      <c r="G19" s="5" t="str">
        <f t="shared" si="2"/>
        <v>ok</v>
      </c>
      <c r="H19" s="5" t="str">
        <f t="shared" si="3"/>
        <v>ok</v>
      </c>
      <c r="I19" s="5" t="str">
        <f t="shared" si="4"/>
        <v>ok</v>
      </c>
      <c r="J19" s="5" t="str">
        <f t="shared" si="5"/>
        <v>ok</v>
      </c>
    </row>
    <row r="20" spans="1:10" ht="12.75">
      <c r="A20" s="3"/>
      <c r="B20" s="3"/>
      <c r="C20" s="3"/>
      <c r="D20" s="3"/>
      <c r="E20" s="3"/>
      <c r="F20" s="5" t="str">
        <f t="shared" si="1"/>
        <v>ok</v>
      </c>
      <c r="G20" s="5" t="str">
        <f t="shared" si="2"/>
        <v>ok</v>
      </c>
      <c r="H20" s="5" t="str">
        <f t="shared" si="3"/>
        <v>ok</v>
      </c>
      <c r="I20" s="5" t="str">
        <f t="shared" si="4"/>
        <v>ok</v>
      </c>
      <c r="J20" s="5" t="str">
        <f t="shared" si="5"/>
        <v>ok</v>
      </c>
    </row>
    <row r="21" spans="1:10" ht="12.75">
      <c r="A21" s="3"/>
      <c r="B21" s="3"/>
      <c r="C21" s="3"/>
      <c r="D21" s="3"/>
      <c r="E21" s="3"/>
      <c r="F21" s="5" t="str">
        <f t="shared" si="1"/>
        <v>ok</v>
      </c>
      <c r="G21" s="5" t="str">
        <f t="shared" si="2"/>
        <v>ok</v>
      </c>
      <c r="H21" s="5" t="str">
        <f t="shared" si="3"/>
        <v>ok</v>
      </c>
      <c r="I21" s="5" t="str">
        <f t="shared" si="4"/>
        <v>ok</v>
      </c>
      <c r="J21" s="5" t="str">
        <f t="shared" si="5"/>
        <v>ok</v>
      </c>
    </row>
    <row r="22" spans="1:10" ht="12.75">
      <c r="A22" s="3"/>
      <c r="B22" s="3"/>
      <c r="C22" s="3"/>
      <c r="D22" s="3"/>
      <c r="E22" s="3"/>
      <c r="F22" s="5" t="str">
        <f t="shared" si="1"/>
        <v>ok</v>
      </c>
      <c r="G22" s="5" t="str">
        <f t="shared" si="2"/>
        <v>ok</v>
      </c>
      <c r="H22" s="5" t="str">
        <f t="shared" si="3"/>
        <v>ok</v>
      </c>
      <c r="I22" s="5" t="str">
        <f t="shared" si="4"/>
        <v>ok</v>
      </c>
      <c r="J22" s="5" t="str">
        <f t="shared" si="5"/>
        <v>ok</v>
      </c>
    </row>
    <row r="23" spans="1:10" ht="12.75">
      <c r="A23" s="3"/>
      <c r="B23" s="3"/>
      <c r="C23" s="3"/>
      <c r="D23" s="3"/>
      <c r="E23" s="3"/>
      <c r="F23" s="5" t="str">
        <f t="shared" si="1"/>
        <v>ok</v>
      </c>
      <c r="G23" s="5" t="str">
        <f t="shared" si="2"/>
        <v>ok</v>
      </c>
      <c r="H23" s="5" t="str">
        <f t="shared" si="3"/>
        <v>ok</v>
      </c>
      <c r="I23" s="5" t="str">
        <f t="shared" si="4"/>
        <v>ok</v>
      </c>
      <c r="J23" s="5" t="str">
        <f t="shared" si="5"/>
        <v>ok</v>
      </c>
    </row>
    <row r="24" spans="1:10" ht="12.75">
      <c r="A24" s="3"/>
      <c r="B24" s="3"/>
      <c r="C24" s="3"/>
      <c r="D24" s="3"/>
      <c r="E24" s="3"/>
      <c r="F24" s="5" t="str">
        <f t="shared" si="1"/>
        <v>ok</v>
      </c>
      <c r="G24" s="5" t="str">
        <f t="shared" si="2"/>
        <v>ok</v>
      </c>
      <c r="H24" s="5" t="str">
        <f t="shared" si="3"/>
        <v>ok</v>
      </c>
      <c r="I24" s="5" t="str">
        <f t="shared" si="4"/>
        <v>ok</v>
      </c>
      <c r="J24" s="5" t="str">
        <f t="shared" si="5"/>
        <v>ok</v>
      </c>
    </row>
    <row r="25" spans="1:10" ht="12.75">
      <c r="A25" s="3"/>
      <c r="B25" s="3"/>
      <c r="C25" s="3"/>
      <c r="D25" s="3"/>
      <c r="E25" s="3"/>
      <c r="F25" s="5" t="str">
        <f t="shared" si="1"/>
        <v>ok</v>
      </c>
      <c r="G25" s="5" t="str">
        <f t="shared" si="2"/>
        <v>ok</v>
      </c>
      <c r="H25" s="5" t="str">
        <f t="shared" si="3"/>
        <v>ok</v>
      </c>
      <c r="I25" s="5" t="str">
        <f t="shared" si="4"/>
        <v>ok</v>
      </c>
      <c r="J25" s="5" t="str">
        <f t="shared" si="5"/>
        <v>ok</v>
      </c>
    </row>
    <row r="26" spans="1:10" ht="12.75">
      <c r="A26" s="3"/>
      <c r="B26" s="3"/>
      <c r="C26" s="3"/>
      <c r="D26" s="3"/>
      <c r="E26" s="3"/>
      <c r="F26" s="5" t="str">
        <f t="shared" si="1"/>
        <v>ok</v>
      </c>
      <c r="G26" s="5" t="str">
        <f t="shared" si="2"/>
        <v>ok</v>
      </c>
      <c r="H26" s="5" t="str">
        <f t="shared" si="3"/>
        <v>ok</v>
      </c>
      <c r="I26" s="5" t="str">
        <f t="shared" si="4"/>
        <v>ok</v>
      </c>
      <c r="J26" s="5" t="str">
        <f t="shared" si="5"/>
        <v>ok</v>
      </c>
    </row>
    <row r="27" spans="1:10" ht="12.75">
      <c r="A27" s="3"/>
      <c r="B27" s="3"/>
      <c r="C27" s="3"/>
      <c r="D27" s="3"/>
      <c r="E27" s="3"/>
      <c r="F27" s="5" t="str">
        <f t="shared" si="1"/>
        <v>ok</v>
      </c>
      <c r="G27" s="5" t="str">
        <f t="shared" si="2"/>
        <v>ok</v>
      </c>
      <c r="H27" s="5" t="str">
        <f t="shared" si="3"/>
        <v>ok</v>
      </c>
      <c r="I27" s="5" t="str">
        <f t="shared" si="4"/>
        <v>ok</v>
      </c>
      <c r="J27" s="5" t="str">
        <f t="shared" si="5"/>
        <v>ok</v>
      </c>
    </row>
    <row r="28" spans="1:10" ht="12.75">
      <c r="A28" s="3"/>
      <c r="B28" s="3"/>
      <c r="C28" s="3"/>
      <c r="D28" s="3"/>
      <c r="E28" s="3"/>
      <c r="F28" s="5" t="str">
        <f t="shared" si="1"/>
        <v>ok</v>
      </c>
      <c r="G28" s="5" t="str">
        <f t="shared" si="2"/>
        <v>ok</v>
      </c>
      <c r="H28" s="5" t="str">
        <f t="shared" si="3"/>
        <v>ok</v>
      </c>
      <c r="I28" s="5" t="str">
        <f t="shared" si="4"/>
        <v>ok</v>
      </c>
      <c r="J28" s="5" t="str">
        <f t="shared" si="5"/>
        <v>ok</v>
      </c>
    </row>
    <row r="29" spans="1:10" ht="12.75">
      <c r="A29" s="3"/>
      <c r="B29" s="3"/>
      <c r="C29" s="3"/>
      <c r="D29" s="3"/>
      <c r="E29" s="3"/>
      <c r="F29" s="5" t="str">
        <f t="shared" si="1"/>
        <v>ok</v>
      </c>
      <c r="G29" s="5" t="str">
        <f t="shared" si="2"/>
        <v>ok</v>
      </c>
      <c r="H29" s="5" t="str">
        <f t="shared" si="3"/>
        <v>ok</v>
      </c>
      <c r="I29" s="5" t="str">
        <f t="shared" si="4"/>
        <v>ok</v>
      </c>
      <c r="J29" s="5" t="str">
        <f t="shared" si="5"/>
        <v>ok</v>
      </c>
    </row>
    <row r="30" spans="1:10" ht="12.75">
      <c r="A30" s="3"/>
      <c r="B30" s="3"/>
      <c r="C30" s="3"/>
      <c r="D30" s="3"/>
      <c r="E30" s="3"/>
      <c r="F30" s="5" t="str">
        <f t="shared" si="1"/>
        <v>ok</v>
      </c>
      <c r="G30" s="5" t="str">
        <f t="shared" si="2"/>
        <v>ok</v>
      </c>
      <c r="H30" s="5" t="str">
        <f t="shared" si="3"/>
        <v>ok</v>
      </c>
      <c r="I30" s="5" t="str">
        <f t="shared" si="4"/>
        <v>ok</v>
      </c>
      <c r="J30" s="5" t="str">
        <f t="shared" si="5"/>
        <v>ok</v>
      </c>
    </row>
    <row r="31" spans="1:10" ht="12.75">
      <c r="A31" s="3"/>
      <c r="B31" s="3"/>
      <c r="C31" s="3"/>
      <c r="D31" s="3"/>
      <c r="E31" s="3"/>
      <c r="F31" s="5" t="str">
        <f t="shared" si="1"/>
        <v>ok</v>
      </c>
      <c r="G31" s="5" t="str">
        <f t="shared" si="2"/>
        <v>ok</v>
      </c>
      <c r="H31" s="5" t="str">
        <f t="shared" si="3"/>
        <v>ok</v>
      </c>
      <c r="I31" s="5" t="str">
        <f t="shared" si="4"/>
        <v>ok</v>
      </c>
      <c r="J31" s="5" t="str">
        <f t="shared" si="5"/>
        <v>ok</v>
      </c>
    </row>
    <row r="32" spans="1:10" ht="12.75">
      <c r="A32" s="3"/>
      <c r="B32" s="3"/>
      <c r="C32" s="3"/>
      <c r="D32" s="3"/>
      <c r="E32" s="3"/>
      <c r="F32" s="5" t="str">
        <f t="shared" si="1"/>
        <v>ok</v>
      </c>
      <c r="G32" s="5" t="str">
        <f t="shared" si="2"/>
        <v>ok</v>
      </c>
      <c r="H32" s="5" t="str">
        <f t="shared" si="3"/>
        <v>ok</v>
      </c>
      <c r="I32" s="5" t="str">
        <f t="shared" si="4"/>
        <v>ok</v>
      </c>
      <c r="J32" s="5" t="str">
        <f t="shared" si="5"/>
        <v>ok</v>
      </c>
    </row>
    <row r="33" spans="1:10" ht="12.75">
      <c r="A33" s="3"/>
      <c r="B33" s="3"/>
      <c r="C33" s="3"/>
      <c r="D33" s="3"/>
      <c r="E33" s="3"/>
      <c r="F33" s="5" t="str">
        <f t="shared" si="1"/>
        <v>ok</v>
      </c>
      <c r="G33" s="5" t="str">
        <f t="shared" si="2"/>
        <v>ok</v>
      </c>
      <c r="H33" s="5" t="str">
        <f t="shared" si="3"/>
        <v>ok</v>
      </c>
      <c r="I33" s="5" t="str">
        <f t="shared" si="4"/>
        <v>ok</v>
      </c>
      <c r="J33" s="5" t="str">
        <f t="shared" si="5"/>
        <v>ok</v>
      </c>
    </row>
    <row r="34" spans="1:10" ht="12.75">
      <c r="A34" s="3"/>
      <c r="B34" s="3"/>
      <c r="C34" s="3"/>
      <c r="D34" s="3"/>
      <c r="E34" s="3"/>
      <c r="F34" s="5" t="str">
        <f t="shared" si="1"/>
        <v>ok</v>
      </c>
      <c r="G34" s="5" t="str">
        <f t="shared" si="2"/>
        <v>ok</v>
      </c>
      <c r="H34" s="5" t="str">
        <f t="shared" si="3"/>
        <v>ok</v>
      </c>
      <c r="I34" s="5" t="str">
        <f t="shared" si="4"/>
        <v>ok</v>
      </c>
      <c r="J34" s="5" t="str">
        <f t="shared" si="5"/>
        <v>ok</v>
      </c>
    </row>
    <row r="35" spans="1:10" ht="12.75">
      <c r="A35" s="3"/>
      <c r="B35" s="3"/>
      <c r="C35" s="3"/>
      <c r="D35" s="3"/>
      <c r="E35" s="3"/>
      <c r="F35" s="5" t="str">
        <f t="shared" si="1"/>
        <v>ok</v>
      </c>
      <c r="G35" s="5" t="str">
        <f t="shared" si="2"/>
        <v>ok</v>
      </c>
      <c r="H35" s="5" t="str">
        <f t="shared" si="3"/>
        <v>ok</v>
      </c>
      <c r="I35" s="5" t="str">
        <f t="shared" si="4"/>
        <v>ok</v>
      </c>
      <c r="J35" s="5" t="str">
        <f t="shared" ref="J35:J66" si="6">IF(OR((LEN(E34)&gt;13),(ISERROR(FIND((MID(E34,1,1)),$K$2))),(ISERROR(FIND((MID(E34,2,1)),$K$2))),(ISERROR(FIND((MID(E34,3,1)),$K$2))),(ISERROR(FIND((MID(E34,4,1)),$K$2))),(ISERROR(FIND((MID(E34,5,1)),$K$2))),(ISERROR(FIND((MID(E34,6,1)),$K$2))),(ISERROR(FIND((MID(E34,7,1)),$K$2))),(ISERROR(FIND((MID(E34,8,1)),$K$2))),(ISERROR(FIND((MID(E34,9,1)),$K$2))),(ISERROR(FIND((MID(E34,10,1)),$K$2))),(ISERROR(FIND((MID(E34,11,1)),$K$2))),(ISERROR(FIND((MID(E34,12,1)),$K$2))),(ISERROR(FIND((MID(E34,13,1)),$K$2)))),"error","ok")</f>
        <v>ok</v>
      </c>
    </row>
    <row r="36" spans="1:10" ht="12.75">
      <c r="A36" s="3"/>
      <c r="B36" s="3"/>
      <c r="C36" s="3"/>
      <c r="D36" s="3"/>
      <c r="E36" s="3"/>
      <c r="F36" s="5" t="str">
        <f t="shared" si="1"/>
        <v>ok</v>
      </c>
      <c r="G36" s="5" t="str">
        <f t="shared" si="2"/>
        <v>ok</v>
      </c>
      <c r="H36" s="5" t="str">
        <f t="shared" si="3"/>
        <v>ok</v>
      </c>
      <c r="I36" s="5" t="str">
        <f t="shared" si="4"/>
        <v>ok</v>
      </c>
      <c r="J36" s="5" t="str">
        <f t="shared" si="6"/>
        <v>ok</v>
      </c>
    </row>
    <row r="37" spans="1:10" ht="12.75">
      <c r="A37" s="3"/>
      <c r="B37" s="3"/>
      <c r="C37" s="3"/>
      <c r="D37" s="3"/>
      <c r="E37" s="3"/>
      <c r="F37" s="5" t="str">
        <f t="shared" si="1"/>
        <v>ok</v>
      </c>
      <c r="G37" s="5" t="str">
        <f t="shared" si="2"/>
        <v>ok</v>
      </c>
      <c r="H37" s="5" t="str">
        <f t="shared" si="3"/>
        <v>ok</v>
      </c>
      <c r="I37" s="5" t="str">
        <f t="shared" si="4"/>
        <v>ok</v>
      </c>
      <c r="J37" s="5" t="str">
        <f t="shared" si="6"/>
        <v>ok</v>
      </c>
    </row>
    <row r="38" spans="1:10" ht="12.75">
      <c r="A38" s="3"/>
      <c r="B38" s="3"/>
      <c r="C38" s="3"/>
      <c r="D38" s="3"/>
      <c r="E38" s="3"/>
      <c r="F38" s="5" t="str">
        <f t="shared" si="1"/>
        <v>ok</v>
      </c>
      <c r="G38" s="5" t="str">
        <f t="shared" si="2"/>
        <v>ok</v>
      </c>
      <c r="H38" s="5" t="str">
        <f t="shared" si="3"/>
        <v>ok</v>
      </c>
      <c r="I38" s="5" t="str">
        <f t="shared" si="4"/>
        <v>ok</v>
      </c>
      <c r="J38" s="5" t="str">
        <f t="shared" si="6"/>
        <v>ok</v>
      </c>
    </row>
    <row r="39" spans="1:10" ht="12.75">
      <c r="A39" s="3"/>
      <c r="B39" s="3"/>
      <c r="C39" s="3"/>
      <c r="D39" s="3"/>
      <c r="E39" s="3"/>
      <c r="F39" s="5" t="str">
        <f t="shared" si="1"/>
        <v>ok</v>
      </c>
      <c r="G39" s="5" t="str">
        <f t="shared" si="2"/>
        <v>ok</v>
      </c>
      <c r="H39" s="5" t="str">
        <f t="shared" si="3"/>
        <v>ok</v>
      </c>
      <c r="I39" s="5" t="str">
        <f t="shared" si="4"/>
        <v>ok</v>
      </c>
      <c r="J39" s="5" t="str">
        <f t="shared" si="6"/>
        <v>ok</v>
      </c>
    </row>
    <row r="40" spans="1:10" ht="12.75">
      <c r="A40" s="3"/>
      <c r="B40" s="3"/>
      <c r="C40" s="3"/>
      <c r="D40" s="3"/>
      <c r="E40" s="3"/>
      <c r="F40" s="5" t="str">
        <f t="shared" si="1"/>
        <v>ok</v>
      </c>
      <c r="G40" s="5" t="str">
        <f t="shared" si="2"/>
        <v>ok</v>
      </c>
      <c r="H40" s="5" t="str">
        <f t="shared" si="3"/>
        <v>ok</v>
      </c>
      <c r="I40" s="5" t="str">
        <f t="shared" si="4"/>
        <v>ok</v>
      </c>
      <c r="J40" s="5" t="str">
        <f t="shared" si="6"/>
        <v>ok</v>
      </c>
    </row>
    <row r="41" spans="1:10" ht="12.75">
      <c r="A41" s="3"/>
      <c r="B41" s="3"/>
      <c r="C41" s="3"/>
      <c r="D41" s="3"/>
      <c r="E41" s="3"/>
      <c r="F41" s="5" t="str">
        <f t="shared" si="1"/>
        <v>ok</v>
      </c>
      <c r="G41" s="5" t="str">
        <f t="shared" si="2"/>
        <v>ok</v>
      </c>
      <c r="H41" s="5" t="str">
        <f t="shared" si="3"/>
        <v>ok</v>
      </c>
      <c r="I41" s="5" t="str">
        <f t="shared" si="4"/>
        <v>ok</v>
      </c>
      <c r="J41" s="5" t="str">
        <f t="shared" si="6"/>
        <v>ok</v>
      </c>
    </row>
    <row r="42" spans="1:10" ht="12.75">
      <c r="A42" s="3"/>
      <c r="B42" s="3"/>
      <c r="C42" s="3"/>
      <c r="D42" s="3"/>
      <c r="E42" s="3"/>
      <c r="F42" s="5" t="str">
        <f t="shared" si="1"/>
        <v>ok</v>
      </c>
      <c r="G42" s="5" t="str">
        <f t="shared" si="2"/>
        <v>ok</v>
      </c>
      <c r="H42" s="5" t="str">
        <f t="shared" si="3"/>
        <v>ok</v>
      </c>
      <c r="I42" s="5" t="str">
        <f t="shared" si="4"/>
        <v>ok</v>
      </c>
      <c r="J42" s="5" t="str">
        <f t="shared" si="6"/>
        <v>ok</v>
      </c>
    </row>
    <row r="43" spans="1:10" ht="12.75">
      <c r="A43" s="3"/>
      <c r="B43" s="3"/>
      <c r="C43" s="3"/>
      <c r="D43" s="3"/>
      <c r="E43" s="3"/>
      <c r="F43" s="5" t="str">
        <f t="shared" si="1"/>
        <v>ok</v>
      </c>
      <c r="G43" s="5" t="str">
        <f t="shared" si="2"/>
        <v>ok</v>
      </c>
      <c r="H43" s="5" t="str">
        <f t="shared" si="3"/>
        <v>ok</v>
      </c>
      <c r="I43" s="5" t="str">
        <f t="shared" si="4"/>
        <v>ok</v>
      </c>
      <c r="J43" s="5" t="str">
        <f t="shared" si="6"/>
        <v>ok</v>
      </c>
    </row>
    <row r="44" spans="1:10" ht="12.75">
      <c r="A44" s="3"/>
      <c r="B44" s="3"/>
      <c r="C44" s="3"/>
      <c r="D44" s="3"/>
      <c r="E44" s="3"/>
      <c r="F44" s="5" t="str">
        <f t="shared" si="1"/>
        <v>ok</v>
      </c>
      <c r="G44" s="5" t="str">
        <f t="shared" si="2"/>
        <v>ok</v>
      </c>
      <c r="H44" s="5" t="str">
        <f t="shared" si="3"/>
        <v>ok</v>
      </c>
      <c r="I44" s="5" t="str">
        <f t="shared" si="4"/>
        <v>ok</v>
      </c>
      <c r="J44" s="5" t="str">
        <f t="shared" si="6"/>
        <v>ok</v>
      </c>
    </row>
    <row r="45" spans="1:10" ht="12.75">
      <c r="A45" s="3"/>
      <c r="B45" s="3"/>
      <c r="C45" s="3"/>
      <c r="D45" s="3"/>
      <c r="E45" s="3"/>
      <c r="F45" s="5" t="str">
        <f t="shared" si="1"/>
        <v>ok</v>
      </c>
      <c r="G45" s="5" t="str">
        <f t="shared" si="2"/>
        <v>ok</v>
      </c>
      <c r="H45" s="5" t="str">
        <f t="shared" si="3"/>
        <v>ok</v>
      </c>
      <c r="I45" s="5" t="str">
        <f t="shared" si="4"/>
        <v>ok</v>
      </c>
      <c r="J45" s="5" t="str">
        <f t="shared" si="6"/>
        <v>ok</v>
      </c>
    </row>
    <row r="46" spans="1:10" ht="12.75">
      <c r="A46" s="3"/>
      <c r="B46" s="3"/>
      <c r="C46" s="3"/>
      <c r="D46" s="3"/>
      <c r="E46" s="3"/>
      <c r="F46" s="5" t="str">
        <f t="shared" si="1"/>
        <v>ok</v>
      </c>
      <c r="G46" s="5" t="str">
        <f t="shared" si="2"/>
        <v>ok</v>
      </c>
      <c r="H46" s="5" t="str">
        <f t="shared" si="3"/>
        <v>ok</v>
      </c>
      <c r="I46" s="5" t="str">
        <f t="shared" si="4"/>
        <v>ok</v>
      </c>
      <c r="J46" s="5" t="str">
        <f t="shared" si="6"/>
        <v>ok</v>
      </c>
    </row>
    <row r="47" spans="1:10" ht="12.75">
      <c r="A47" s="3"/>
      <c r="B47" s="3"/>
      <c r="C47" s="3"/>
      <c r="D47" s="3"/>
      <c r="E47" s="3"/>
      <c r="F47" s="5" t="str">
        <f t="shared" si="1"/>
        <v>ok</v>
      </c>
      <c r="G47" s="5" t="str">
        <f t="shared" si="2"/>
        <v>ok</v>
      </c>
      <c r="H47" s="5" t="str">
        <f t="shared" si="3"/>
        <v>ok</v>
      </c>
      <c r="I47" s="5" t="str">
        <f t="shared" si="4"/>
        <v>ok</v>
      </c>
      <c r="J47" s="5" t="str">
        <f t="shared" si="6"/>
        <v>ok</v>
      </c>
    </row>
    <row r="48" spans="1:10" ht="12.75">
      <c r="A48" s="3"/>
      <c r="B48" s="3"/>
      <c r="C48" s="3"/>
      <c r="D48" s="3"/>
      <c r="E48" s="3"/>
      <c r="F48" s="5" t="str">
        <f t="shared" si="1"/>
        <v>ok</v>
      </c>
      <c r="G48" s="5" t="str">
        <f t="shared" si="2"/>
        <v>ok</v>
      </c>
      <c r="H48" s="5" t="str">
        <f t="shared" si="3"/>
        <v>ok</v>
      </c>
      <c r="I48" s="5" t="str">
        <f t="shared" si="4"/>
        <v>ok</v>
      </c>
      <c r="J48" s="5" t="str">
        <f t="shared" si="6"/>
        <v>ok</v>
      </c>
    </row>
    <row r="49" spans="1:10" ht="12.75">
      <c r="A49" s="3"/>
      <c r="B49" s="3"/>
      <c r="C49" s="3"/>
      <c r="D49" s="3"/>
      <c r="E49" s="3"/>
      <c r="F49" s="5" t="str">
        <f t="shared" si="1"/>
        <v>ok</v>
      </c>
      <c r="G49" s="5" t="str">
        <f t="shared" si="2"/>
        <v>ok</v>
      </c>
      <c r="H49" s="5" t="str">
        <f t="shared" si="3"/>
        <v>ok</v>
      </c>
      <c r="I49" s="5" t="str">
        <f t="shared" si="4"/>
        <v>ok</v>
      </c>
      <c r="J49" s="5" t="str">
        <f t="shared" si="6"/>
        <v>ok</v>
      </c>
    </row>
    <row r="50" spans="1:10" ht="12.75">
      <c r="A50" s="3"/>
      <c r="B50" s="3"/>
      <c r="C50" s="3"/>
      <c r="D50" s="3"/>
      <c r="E50" s="3"/>
      <c r="F50" s="5" t="str">
        <f t="shared" si="1"/>
        <v>ok</v>
      </c>
      <c r="G50" s="5" t="str">
        <f t="shared" si="2"/>
        <v>ok</v>
      </c>
      <c r="H50" s="5" t="str">
        <f t="shared" si="3"/>
        <v>ok</v>
      </c>
      <c r="I50" s="5" t="str">
        <f t="shared" si="4"/>
        <v>ok</v>
      </c>
      <c r="J50" s="5" t="str">
        <f t="shared" si="6"/>
        <v>ok</v>
      </c>
    </row>
    <row r="51" spans="1:10" ht="12.75">
      <c r="A51" s="3"/>
      <c r="B51" s="3"/>
      <c r="C51" s="3"/>
      <c r="D51" s="3"/>
      <c r="E51" s="3"/>
      <c r="F51" s="5" t="str">
        <f t="shared" si="1"/>
        <v>ok</v>
      </c>
      <c r="G51" s="5" t="str">
        <f t="shared" si="2"/>
        <v>ok</v>
      </c>
      <c r="H51" s="5" t="str">
        <f t="shared" si="3"/>
        <v>ok</v>
      </c>
      <c r="I51" s="5" t="str">
        <f t="shared" si="4"/>
        <v>ok</v>
      </c>
      <c r="J51" s="5" t="str">
        <f t="shared" si="6"/>
        <v>ok</v>
      </c>
    </row>
    <row r="52" spans="1:10" ht="12.75">
      <c r="A52" s="3"/>
      <c r="B52" s="3"/>
      <c r="C52" s="3"/>
      <c r="D52" s="3"/>
      <c r="E52" s="3"/>
      <c r="F52" s="5" t="str">
        <f t="shared" si="1"/>
        <v>ok</v>
      </c>
      <c r="G52" s="5" t="str">
        <f t="shared" si="2"/>
        <v>ok</v>
      </c>
      <c r="H52" s="5" t="str">
        <f t="shared" si="3"/>
        <v>ok</v>
      </c>
      <c r="I52" s="5" t="str">
        <f t="shared" si="4"/>
        <v>ok</v>
      </c>
      <c r="J52" s="5" t="str">
        <f t="shared" si="6"/>
        <v>ok</v>
      </c>
    </row>
    <row r="53" spans="1:10" ht="12.75">
      <c r="A53" s="3"/>
      <c r="B53" s="3"/>
      <c r="C53" s="3"/>
      <c r="D53" s="3"/>
      <c r="E53" s="3"/>
      <c r="F53" s="5" t="str">
        <f t="shared" si="1"/>
        <v>ok</v>
      </c>
      <c r="G53" s="5" t="str">
        <f t="shared" si="2"/>
        <v>ok</v>
      </c>
      <c r="H53" s="5" t="str">
        <f t="shared" si="3"/>
        <v>ok</v>
      </c>
      <c r="I53" s="5" t="str">
        <f t="shared" si="4"/>
        <v>ok</v>
      </c>
      <c r="J53" s="5" t="str">
        <f t="shared" si="6"/>
        <v>ok</v>
      </c>
    </row>
    <row r="54" spans="1:10" ht="12.75">
      <c r="A54" s="3"/>
      <c r="B54" s="3"/>
      <c r="C54" s="3"/>
      <c r="D54" s="3"/>
      <c r="E54" s="3"/>
      <c r="F54" s="5" t="str">
        <f t="shared" si="1"/>
        <v>ok</v>
      </c>
      <c r="G54" s="5" t="str">
        <f t="shared" si="2"/>
        <v>ok</v>
      </c>
      <c r="H54" s="5" t="str">
        <f t="shared" si="3"/>
        <v>ok</v>
      </c>
      <c r="I54" s="5" t="str">
        <f t="shared" si="4"/>
        <v>ok</v>
      </c>
      <c r="J54" s="5" t="str">
        <f t="shared" si="6"/>
        <v>ok</v>
      </c>
    </row>
    <row r="55" spans="1:10" ht="12.75">
      <c r="A55" s="3"/>
      <c r="B55" s="3"/>
      <c r="C55" s="3"/>
      <c r="D55" s="3"/>
      <c r="E55" s="3"/>
      <c r="F55" s="5" t="str">
        <f t="shared" si="1"/>
        <v>ok</v>
      </c>
      <c r="G55" s="5" t="str">
        <f t="shared" si="2"/>
        <v>ok</v>
      </c>
      <c r="H55" s="5" t="str">
        <f t="shared" si="3"/>
        <v>ok</v>
      </c>
      <c r="I55" s="5" t="str">
        <f t="shared" si="4"/>
        <v>ok</v>
      </c>
      <c r="J55" s="5" t="str">
        <f t="shared" si="6"/>
        <v>ok</v>
      </c>
    </row>
    <row r="56" spans="1:10" ht="12.75">
      <c r="A56" s="3"/>
      <c r="B56" s="3"/>
      <c r="C56" s="3"/>
      <c r="D56" s="3"/>
      <c r="E56" s="3"/>
      <c r="F56" s="5" t="str">
        <f t="shared" si="1"/>
        <v>ok</v>
      </c>
      <c r="G56" s="5" t="str">
        <f t="shared" si="2"/>
        <v>ok</v>
      </c>
      <c r="H56" s="5" t="str">
        <f t="shared" si="3"/>
        <v>ok</v>
      </c>
      <c r="I56" s="5" t="str">
        <f t="shared" si="4"/>
        <v>ok</v>
      </c>
      <c r="J56" s="5" t="str">
        <f t="shared" si="6"/>
        <v>ok</v>
      </c>
    </row>
    <row r="57" spans="1:10" ht="12.75">
      <c r="A57" s="3"/>
      <c r="B57" s="3"/>
      <c r="C57" s="3"/>
      <c r="D57" s="3"/>
      <c r="E57" s="3"/>
      <c r="F57" s="5" t="str">
        <f t="shared" si="1"/>
        <v>ok</v>
      </c>
      <c r="G57" s="5" t="str">
        <f t="shared" si="2"/>
        <v>ok</v>
      </c>
      <c r="H57" s="5" t="str">
        <f t="shared" si="3"/>
        <v>ok</v>
      </c>
      <c r="I57" s="5" t="str">
        <f t="shared" si="4"/>
        <v>ok</v>
      </c>
      <c r="J57" s="5" t="str">
        <f t="shared" si="6"/>
        <v>ok</v>
      </c>
    </row>
    <row r="58" spans="1:10" ht="12.75">
      <c r="A58" s="3"/>
      <c r="B58" s="3"/>
      <c r="C58" s="3"/>
      <c r="D58" s="3"/>
      <c r="E58" s="3"/>
      <c r="F58" s="5" t="str">
        <f t="shared" si="1"/>
        <v>ok</v>
      </c>
      <c r="G58" s="5" t="str">
        <f t="shared" si="2"/>
        <v>ok</v>
      </c>
      <c r="H58" s="5" t="str">
        <f t="shared" si="3"/>
        <v>ok</v>
      </c>
      <c r="I58" s="5" t="str">
        <f t="shared" si="4"/>
        <v>ok</v>
      </c>
      <c r="J58" s="5" t="str">
        <f t="shared" si="6"/>
        <v>ok</v>
      </c>
    </row>
    <row r="59" spans="1:10" ht="12.75">
      <c r="A59" s="3"/>
      <c r="B59" s="3"/>
      <c r="C59" s="3"/>
      <c r="D59" s="3"/>
      <c r="E59" s="3"/>
      <c r="F59" s="5" t="str">
        <f t="shared" si="1"/>
        <v>ok</v>
      </c>
      <c r="G59" s="5" t="str">
        <f t="shared" si="2"/>
        <v>ok</v>
      </c>
      <c r="H59" s="5" t="str">
        <f t="shared" si="3"/>
        <v>ok</v>
      </c>
      <c r="I59" s="5" t="str">
        <f t="shared" si="4"/>
        <v>ok</v>
      </c>
      <c r="J59" s="5" t="str">
        <f t="shared" si="6"/>
        <v>ok</v>
      </c>
    </row>
    <row r="60" spans="1:10" ht="12.75">
      <c r="A60" s="3"/>
      <c r="B60" s="3"/>
      <c r="C60" s="3"/>
      <c r="D60" s="3"/>
      <c r="E60" s="3"/>
      <c r="F60" s="5" t="str">
        <f t="shared" si="1"/>
        <v>ok</v>
      </c>
      <c r="G60" s="5" t="str">
        <f t="shared" si="2"/>
        <v>ok</v>
      </c>
      <c r="H60" s="5" t="str">
        <f t="shared" si="3"/>
        <v>ok</v>
      </c>
      <c r="I60" s="5" t="str">
        <f t="shared" si="4"/>
        <v>ok</v>
      </c>
      <c r="J60" s="5" t="str">
        <f t="shared" si="6"/>
        <v>ok</v>
      </c>
    </row>
    <row r="61" spans="1:10" ht="12.75">
      <c r="A61" s="3"/>
      <c r="B61" s="3"/>
      <c r="C61" s="3"/>
      <c r="D61" s="3"/>
      <c r="E61" s="3"/>
      <c r="F61" s="5" t="str">
        <f t="shared" si="1"/>
        <v>ok</v>
      </c>
      <c r="G61" s="5" t="str">
        <f t="shared" si="2"/>
        <v>ok</v>
      </c>
      <c r="H61" s="5" t="str">
        <f t="shared" si="3"/>
        <v>ok</v>
      </c>
      <c r="I61" s="5" t="str">
        <f t="shared" si="4"/>
        <v>ok</v>
      </c>
      <c r="J61" s="5" t="str">
        <f t="shared" si="6"/>
        <v>ok</v>
      </c>
    </row>
    <row r="62" spans="1:10" ht="12.75">
      <c r="A62" s="3"/>
      <c r="B62" s="3"/>
      <c r="C62" s="3"/>
      <c r="D62" s="3"/>
      <c r="E62" s="3"/>
      <c r="F62" s="5" t="str">
        <f t="shared" si="1"/>
        <v>ok</v>
      </c>
      <c r="G62" s="5" t="str">
        <f t="shared" si="2"/>
        <v>ok</v>
      </c>
      <c r="H62" s="5" t="str">
        <f t="shared" si="3"/>
        <v>ok</v>
      </c>
      <c r="I62" s="5" t="str">
        <f t="shared" si="4"/>
        <v>ok</v>
      </c>
      <c r="J62" s="5" t="str">
        <f t="shared" si="6"/>
        <v>ok</v>
      </c>
    </row>
    <row r="63" spans="1:10" ht="12.75">
      <c r="A63" s="3"/>
      <c r="B63" s="3"/>
      <c r="C63" s="3"/>
      <c r="D63" s="3"/>
      <c r="E63" s="3"/>
      <c r="F63" s="5" t="str">
        <f t="shared" si="1"/>
        <v>ok</v>
      </c>
      <c r="G63" s="5" t="str">
        <f t="shared" si="2"/>
        <v>ok</v>
      </c>
      <c r="H63" s="5" t="str">
        <f t="shared" si="3"/>
        <v>ok</v>
      </c>
      <c r="I63" s="5" t="str">
        <f t="shared" si="4"/>
        <v>ok</v>
      </c>
      <c r="J63" s="5" t="str">
        <f t="shared" si="6"/>
        <v>ok</v>
      </c>
    </row>
    <row r="64" spans="1:10" ht="12.75">
      <c r="A64" s="3"/>
      <c r="B64" s="3"/>
      <c r="C64" s="3"/>
      <c r="D64" s="3"/>
      <c r="E64" s="3"/>
      <c r="F64" s="5" t="str">
        <f t="shared" si="1"/>
        <v>ok</v>
      </c>
      <c r="G64" s="5" t="str">
        <f t="shared" si="2"/>
        <v>ok</v>
      </c>
      <c r="H64" s="5" t="str">
        <f t="shared" si="3"/>
        <v>ok</v>
      </c>
      <c r="I64" s="5" t="str">
        <f t="shared" si="4"/>
        <v>ok</v>
      </c>
      <c r="J64" s="5" t="str">
        <f t="shared" si="6"/>
        <v>ok</v>
      </c>
    </row>
    <row r="65" spans="1:10" ht="12.75">
      <c r="A65" s="3"/>
      <c r="B65" s="3"/>
      <c r="C65" s="3"/>
      <c r="D65" s="3"/>
      <c r="E65" s="3"/>
      <c r="F65" s="5" t="str">
        <f t="shared" si="1"/>
        <v>ok</v>
      </c>
      <c r="G65" s="5" t="str">
        <f t="shared" si="2"/>
        <v>ok</v>
      </c>
      <c r="H65" s="5" t="str">
        <f t="shared" si="3"/>
        <v>ok</v>
      </c>
      <c r="I65" s="5" t="str">
        <f t="shared" si="4"/>
        <v>ok</v>
      </c>
      <c r="J65" s="5" t="str">
        <f t="shared" si="6"/>
        <v>ok</v>
      </c>
    </row>
    <row r="66" spans="1:10" ht="12.75">
      <c r="A66" s="3"/>
      <c r="B66" s="3"/>
      <c r="C66" s="3"/>
      <c r="D66" s="3"/>
      <c r="E66" s="3"/>
      <c r="F66" s="5" t="str">
        <f t="shared" si="1"/>
        <v>ok</v>
      </c>
      <c r="G66" s="5" t="str">
        <f t="shared" si="2"/>
        <v>ok</v>
      </c>
      <c r="H66" s="5" t="str">
        <f t="shared" si="3"/>
        <v>ok</v>
      </c>
      <c r="I66" s="5" t="str">
        <f t="shared" si="4"/>
        <v>ok</v>
      </c>
      <c r="J66" s="5" t="str">
        <f t="shared" si="6"/>
        <v>ok</v>
      </c>
    </row>
    <row r="67" spans="1:10" ht="12.75">
      <c r="A67" s="3"/>
      <c r="B67" s="3"/>
      <c r="C67" s="3"/>
      <c r="D67" s="3"/>
      <c r="E67" s="3"/>
      <c r="F67" s="5" t="str">
        <f t="shared" ref="F67:F100" si="7">IF(OR((LEN(A67)&gt;13),(ISERROR(FIND((MID(A67,1,1)),$K$2))),(ISERROR(FIND((MID(A67,2,1)),$K$2))),(ISERROR(FIND((MID(A67,3,1)),$K$2))),(ISERROR(FIND((MID(A67,4,1)),$K$2))),(ISERROR(FIND((MID(A67,5,1)),$K$2))),(ISERROR(FIND((MID(A67,6,1)),$K$2))),(ISERROR(FIND((MID(A67,7,1)),$K$2))),(ISERROR(FIND((MID(A67,8,1)),$K$2))),(ISERROR(FIND((MID(A67,9,1)),$K$2))),(ISERROR(FIND((MID(A67,10,1)),$K$2))),(ISERROR(FIND((MID(A67,11,1)),$K$2))),(ISERROR(FIND((MID(A67,12,1)),$K$2))),(ISERROR(FIND((MID(A67,13,1)),$K$2)))),"error","ok")</f>
        <v>ok</v>
      </c>
      <c r="G67" s="5" t="str">
        <f t="shared" ref="G67:G100" si="8">IF(OR((LEN(B67)&gt;14),(ISERROR(FIND((MID(B67,1,1)),$K$2))),(ISERROR(FIND((MID(B67,2,1)),$K$2))),(ISERROR(FIND((MID(B67,3,1)),$K$2))),(ISERROR(FIND((MID(B67,4,1)),$K$2))),(ISERROR(FIND((MID(B67,5,1)),$K$2))),(ISERROR(FIND((MID(B67,6,1)),$K$2))),(ISERROR(FIND((MID(B67,7,1)),$K$2))),(ISERROR(FIND((MID(B67,8,1)),$K$2))),(ISERROR(FIND((MID(B67,9,1)),$K$2))),(ISERROR(FIND((MID(B67,10,1)),$K$2))),(ISERROR(FIND((MID(B67,11,1)),$K$2))),(ISERROR(FIND((MID(B67,12,1)),$K$2))),(ISERROR(FIND((MID(B67,13,1)),$K$2))),(ISERROR(FIND((MID(A67,14,1)),$K$2)))),"error","ok")</f>
        <v>ok</v>
      </c>
      <c r="H67" s="5" t="str">
        <f t="shared" ref="H67:H100" si="9">IF(OR((LEN(C67)&gt;14),(ISERROR(FIND((MID(C67,1,1)),$K$2))),(ISERROR(FIND((MID(C67,2,1)),$K$2))),(ISERROR(FIND((MID(C67,3,1)),$K$2))),(ISERROR(FIND((MID(C67,4,1)),$K$2))),(ISERROR(FIND((MID(C67,5,1)),$K$2))),(ISERROR(FIND((MID(C67,6,1)),$K$2))),(ISERROR(FIND((MID(C67,7,1)),$K$2))),(ISERROR(FIND((MID(C67,8,1)),$K$2))),(ISERROR(FIND((MID(C67,9,1)),$K$2))),(ISERROR(FIND((MID(C67,10,1)),$K$2))),(ISERROR(FIND((MID(C67,11,1)),$K$2))),(ISERROR(FIND((MID(C67,12,1)),$K$2))),(ISERROR(FIND((MID(C67,13,1)),$K$2))),(ISERROR(FIND((MID(B67,14,1)),$K$2)))),"error","ok")</f>
        <v>ok</v>
      </c>
      <c r="I67" s="5" t="str">
        <f t="shared" ref="I67:I100" si="10">IF(OR((LEN(D67)&gt;14),(ISERROR(FIND((MID(D67,1,1)),$K$2))),(ISERROR(FIND((MID(D67,2,1)),$K$2))),(ISERROR(FIND((MID(D67,3,1)),$K$2))),(ISERROR(FIND((MID(D67,4,1)),$K$2))),(ISERROR(FIND((MID(D67,5,1)),$K$2))),(ISERROR(FIND((MID(D67,6,1)),$K$2))),(ISERROR(FIND((MID(D67,7,1)),$K$2))),(ISERROR(FIND((MID(D67,8,1)),$K$2))),(ISERROR(FIND((MID(D67,9,1)),$K$2))),(ISERROR(FIND((MID(D67,10,1)),$K$2))),(ISERROR(FIND((MID(D67,11,1)),$K$2))),(ISERROR(FIND((MID(D67,12,1)),$K$2))),(ISERROR(FIND((MID(D67,13,1)),$K$2))),(ISERROR(FIND((MID(C67,14,1)),$K$2)))),"error","ok")</f>
        <v>ok</v>
      </c>
      <c r="J67" s="5" t="str">
        <f t="shared" ref="J67:J100" si="11">IF(OR((LEN(E66)&gt;13),(ISERROR(FIND((MID(E66,1,1)),$K$2))),(ISERROR(FIND((MID(E66,2,1)),$K$2))),(ISERROR(FIND((MID(E66,3,1)),$K$2))),(ISERROR(FIND((MID(E66,4,1)),$K$2))),(ISERROR(FIND((MID(E66,5,1)),$K$2))),(ISERROR(FIND((MID(E66,6,1)),$K$2))),(ISERROR(FIND((MID(E66,7,1)),$K$2))),(ISERROR(FIND((MID(E66,8,1)),$K$2))),(ISERROR(FIND((MID(E66,9,1)),$K$2))),(ISERROR(FIND((MID(E66,10,1)),$K$2))),(ISERROR(FIND((MID(E66,11,1)),$K$2))),(ISERROR(FIND((MID(E66,12,1)),$K$2))),(ISERROR(FIND((MID(E66,13,1)),$K$2)))),"error","ok")</f>
        <v>ok</v>
      </c>
    </row>
    <row r="68" spans="1:10" ht="12.75">
      <c r="A68" s="3"/>
      <c r="B68" s="3"/>
      <c r="C68" s="3"/>
      <c r="D68" s="3"/>
      <c r="E68" s="3"/>
      <c r="F68" s="5" t="str">
        <f t="shared" si="7"/>
        <v>ok</v>
      </c>
      <c r="G68" s="5" t="str">
        <f t="shared" si="8"/>
        <v>ok</v>
      </c>
      <c r="H68" s="5" t="str">
        <f t="shared" si="9"/>
        <v>ok</v>
      </c>
      <c r="I68" s="5" t="str">
        <f t="shared" si="10"/>
        <v>ok</v>
      </c>
      <c r="J68" s="5" t="str">
        <f t="shared" si="11"/>
        <v>ok</v>
      </c>
    </row>
    <row r="69" spans="1:10" ht="12.75">
      <c r="A69" s="3"/>
      <c r="B69" s="3"/>
      <c r="C69" s="3"/>
      <c r="D69" s="3"/>
      <c r="E69" s="3"/>
      <c r="F69" s="5" t="str">
        <f t="shared" si="7"/>
        <v>ok</v>
      </c>
      <c r="G69" s="5" t="str">
        <f t="shared" si="8"/>
        <v>ok</v>
      </c>
      <c r="H69" s="5" t="str">
        <f t="shared" si="9"/>
        <v>ok</v>
      </c>
      <c r="I69" s="5" t="str">
        <f t="shared" si="10"/>
        <v>ok</v>
      </c>
      <c r="J69" s="5" t="str">
        <f t="shared" si="11"/>
        <v>ok</v>
      </c>
    </row>
    <row r="70" spans="1:10" ht="12.75">
      <c r="A70" s="3"/>
      <c r="B70" s="3"/>
      <c r="C70" s="3"/>
      <c r="D70" s="3"/>
      <c r="E70" s="3"/>
      <c r="F70" s="5" t="str">
        <f t="shared" si="7"/>
        <v>ok</v>
      </c>
      <c r="G70" s="5" t="str">
        <f t="shared" si="8"/>
        <v>ok</v>
      </c>
      <c r="H70" s="5" t="str">
        <f t="shared" si="9"/>
        <v>ok</v>
      </c>
      <c r="I70" s="5" t="str">
        <f t="shared" si="10"/>
        <v>ok</v>
      </c>
      <c r="J70" s="5" t="str">
        <f t="shared" si="11"/>
        <v>ok</v>
      </c>
    </row>
    <row r="71" spans="1:10" ht="12.75">
      <c r="A71" s="3"/>
      <c r="B71" s="3"/>
      <c r="C71" s="3"/>
      <c r="D71" s="3"/>
      <c r="E71" s="3"/>
      <c r="F71" s="5" t="str">
        <f t="shared" si="7"/>
        <v>ok</v>
      </c>
      <c r="G71" s="5" t="str">
        <f t="shared" si="8"/>
        <v>ok</v>
      </c>
      <c r="H71" s="5" t="str">
        <f t="shared" si="9"/>
        <v>ok</v>
      </c>
      <c r="I71" s="5" t="str">
        <f t="shared" si="10"/>
        <v>ok</v>
      </c>
      <c r="J71" s="5" t="str">
        <f t="shared" si="11"/>
        <v>ok</v>
      </c>
    </row>
    <row r="72" spans="1:10" ht="12.75">
      <c r="A72" s="3"/>
      <c r="B72" s="3"/>
      <c r="C72" s="3"/>
      <c r="D72" s="3"/>
      <c r="E72" s="3"/>
      <c r="F72" s="5" t="str">
        <f t="shared" si="7"/>
        <v>ok</v>
      </c>
      <c r="G72" s="5" t="str">
        <f t="shared" si="8"/>
        <v>ok</v>
      </c>
      <c r="H72" s="5" t="str">
        <f t="shared" si="9"/>
        <v>ok</v>
      </c>
      <c r="I72" s="5" t="str">
        <f t="shared" si="10"/>
        <v>ok</v>
      </c>
      <c r="J72" s="5" t="str">
        <f t="shared" si="11"/>
        <v>ok</v>
      </c>
    </row>
    <row r="73" spans="1:10" ht="12.75">
      <c r="A73" s="3"/>
      <c r="B73" s="3"/>
      <c r="C73" s="3"/>
      <c r="D73" s="3"/>
      <c r="E73" s="3"/>
      <c r="F73" s="5" t="str">
        <f t="shared" si="7"/>
        <v>ok</v>
      </c>
      <c r="G73" s="5" t="str">
        <f t="shared" si="8"/>
        <v>ok</v>
      </c>
      <c r="H73" s="5" t="str">
        <f t="shared" si="9"/>
        <v>ok</v>
      </c>
      <c r="I73" s="5" t="str">
        <f t="shared" si="10"/>
        <v>ok</v>
      </c>
      <c r="J73" s="5" t="str">
        <f t="shared" si="11"/>
        <v>ok</v>
      </c>
    </row>
    <row r="74" spans="1:10" ht="12.75">
      <c r="A74" s="3"/>
      <c r="B74" s="3"/>
      <c r="C74" s="3"/>
      <c r="D74" s="3"/>
      <c r="E74" s="3"/>
      <c r="F74" s="5" t="str">
        <f t="shared" si="7"/>
        <v>ok</v>
      </c>
      <c r="G74" s="5" t="str">
        <f t="shared" si="8"/>
        <v>ok</v>
      </c>
      <c r="H74" s="5" t="str">
        <f t="shared" si="9"/>
        <v>ok</v>
      </c>
      <c r="I74" s="5" t="str">
        <f t="shared" si="10"/>
        <v>ok</v>
      </c>
      <c r="J74" s="5" t="str">
        <f t="shared" si="11"/>
        <v>ok</v>
      </c>
    </row>
    <row r="75" spans="1:10" ht="12.75">
      <c r="A75" s="3"/>
      <c r="B75" s="3"/>
      <c r="C75" s="3"/>
      <c r="D75" s="3"/>
      <c r="E75" s="3"/>
      <c r="F75" s="5" t="str">
        <f t="shared" si="7"/>
        <v>ok</v>
      </c>
      <c r="G75" s="5" t="str">
        <f t="shared" si="8"/>
        <v>ok</v>
      </c>
      <c r="H75" s="5" t="str">
        <f t="shared" si="9"/>
        <v>ok</v>
      </c>
      <c r="I75" s="5" t="str">
        <f t="shared" si="10"/>
        <v>ok</v>
      </c>
      <c r="J75" s="5" t="str">
        <f t="shared" si="11"/>
        <v>ok</v>
      </c>
    </row>
    <row r="76" spans="1:10" ht="12.75">
      <c r="A76" s="3"/>
      <c r="B76" s="3"/>
      <c r="C76" s="3"/>
      <c r="D76" s="3"/>
      <c r="E76" s="3"/>
      <c r="F76" s="5" t="str">
        <f t="shared" si="7"/>
        <v>ok</v>
      </c>
      <c r="G76" s="5" t="str">
        <f t="shared" si="8"/>
        <v>ok</v>
      </c>
      <c r="H76" s="5" t="str">
        <f t="shared" si="9"/>
        <v>ok</v>
      </c>
      <c r="I76" s="5" t="str">
        <f t="shared" si="10"/>
        <v>ok</v>
      </c>
      <c r="J76" s="5" t="str">
        <f t="shared" si="11"/>
        <v>ok</v>
      </c>
    </row>
    <row r="77" spans="1:10" ht="12.75">
      <c r="A77" s="3"/>
      <c r="B77" s="3"/>
      <c r="C77" s="3"/>
      <c r="D77" s="3"/>
      <c r="E77" s="3"/>
      <c r="F77" s="5" t="str">
        <f t="shared" si="7"/>
        <v>ok</v>
      </c>
      <c r="G77" s="5" t="str">
        <f t="shared" si="8"/>
        <v>ok</v>
      </c>
      <c r="H77" s="5" t="str">
        <f t="shared" si="9"/>
        <v>ok</v>
      </c>
      <c r="I77" s="5" t="str">
        <f t="shared" si="10"/>
        <v>ok</v>
      </c>
      <c r="J77" s="5" t="str">
        <f t="shared" si="11"/>
        <v>ok</v>
      </c>
    </row>
    <row r="78" spans="1:10" ht="12.75">
      <c r="A78" s="3"/>
      <c r="B78" s="3"/>
      <c r="C78" s="3"/>
      <c r="D78" s="3"/>
      <c r="E78" s="3"/>
      <c r="F78" s="5" t="str">
        <f t="shared" si="7"/>
        <v>ok</v>
      </c>
      <c r="G78" s="5" t="str">
        <f t="shared" si="8"/>
        <v>ok</v>
      </c>
      <c r="H78" s="5" t="str">
        <f t="shared" si="9"/>
        <v>ok</v>
      </c>
      <c r="I78" s="5" t="str">
        <f t="shared" si="10"/>
        <v>ok</v>
      </c>
      <c r="J78" s="5" t="str">
        <f t="shared" si="11"/>
        <v>ok</v>
      </c>
    </row>
    <row r="79" spans="1:10" ht="12.75">
      <c r="A79" s="3"/>
      <c r="B79" s="3"/>
      <c r="C79" s="3"/>
      <c r="D79" s="3"/>
      <c r="E79" s="3"/>
      <c r="F79" s="5" t="str">
        <f t="shared" si="7"/>
        <v>ok</v>
      </c>
      <c r="G79" s="5" t="str">
        <f t="shared" si="8"/>
        <v>ok</v>
      </c>
      <c r="H79" s="5" t="str">
        <f t="shared" si="9"/>
        <v>ok</v>
      </c>
      <c r="I79" s="5" t="str">
        <f t="shared" si="10"/>
        <v>ok</v>
      </c>
      <c r="J79" s="5" t="str">
        <f t="shared" si="11"/>
        <v>ok</v>
      </c>
    </row>
    <row r="80" spans="1:10" ht="12.75">
      <c r="A80" s="3"/>
      <c r="B80" s="3"/>
      <c r="C80" s="3"/>
      <c r="D80" s="3"/>
      <c r="E80" s="3"/>
      <c r="F80" s="5" t="str">
        <f t="shared" si="7"/>
        <v>ok</v>
      </c>
      <c r="G80" s="5" t="str">
        <f t="shared" si="8"/>
        <v>ok</v>
      </c>
      <c r="H80" s="5" t="str">
        <f t="shared" si="9"/>
        <v>ok</v>
      </c>
      <c r="I80" s="5" t="str">
        <f t="shared" si="10"/>
        <v>ok</v>
      </c>
      <c r="J80" s="5" t="str">
        <f t="shared" si="11"/>
        <v>ok</v>
      </c>
    </row>
    <row r="81" spans="1:10" ht="12.75">
      <c r="A81" s="3"/>
      <c r="B81" s="3"/>
      <c r="C81" s="3"/>
      <c r="D81" s="3"/>
      <c r="E81" s="3"/>
      <c r="F81" s="5" t="str">
        <f t="shared" si="7"/>
        <v>ok</v>
      </c>
      <c r="G81" s="5" t="str">
        <f t="shared" si="8"/>
        <v>ok</v>
      </c>
      <c r="H81" s="5" t="str">
        <f t="shared" si="9"/>
        <v>ok</v>
      </c>
      <c r="I81" s="5" t="str">
        <f t="shared" si="10"/>
        <v>ok</v>
      </c>
      <c r="J81" s="5" t="str">
        <f t="shared" si="11"/>
        <v>ok</v>
      </c>
    </row>
    <row r="82" spans="1:10" ht="12.75">
      <c r="A82" s="3"/>
      <c r="B82" s="3"/>
      <c r="C82" s="3"/>
      <c r="D82" s="3"/>
      <c r="E82" s="3"/>
      <c r="F82" s="5" t="str">
        <f t="shared" si="7"/>
        <v>ok</v>
      </c>
      <c r="G82" s="5" t="str">
        <f t="shared" si="8"/>
        <v>ok</v>
      </c>
      <c r="H82" s="5" t="str">
        <f t="shared" si="9"/>
        <v>ok</v>
      </c>
      <c r="I82" s="5" t="str">
        <f t="shared" si="10"/>
        <v>ok</v>
      </c>
      <c r="J82" s="5" t="str">
        <f t="shared" si="11"/>
        <v>ok</v>
      </c>
    </row>
    <row r="83" spans="1:10" ht="12.75">
      <c r="A83" s="3"/>
      <c r="B83" s="3"/>
      <c r="C83" s="3"/>
      <c r="D83" s="3"/>
      <c r="E83" s="3"/>
      <c r="F83" s="5" t="str">
        <f t="shared" si="7"/>
        <v>ok</v>
      </c>
      <c r="G83" s="5" t="str">
        <f t="shared" si="8"/>
        <v>ok</v>
      </c>
      <c r="H83" s="5" t="str">
        <f t="shared" si="9"/>
        <v>ok</v>
      </c>
      <c r="I83" s="5" t="str">
        <f t="shared" si="10"/>
        <v>ok</v>
      </c>
      <c r="J83" s="5" t="str">
        <f t="shared" si="11"/>
        <v>ok</v>
      </c>
    </row>
    <row r="84" spans="1:10" ht="12.75">
      <c r="A84" s="3"/>
      <c r="B84" s="3"/>
      <c r="C84" s="3"/>
      <c r="D84" s="3"/>
      <c r="E84" s="3"/>
      <c r="F84" s="5" t="str">
        <f t="shared" si="7"/>
        <v>ok</v>
      </c>
      <c r="G84" s="5" t="str">
        <f t="shared" si="8"/>
        <v>ok</v>
      </c>
      <c r="H84" s="5" t="str">
        <f t="shared" si="9"/>
        <v>ok</v>
      </c>
      <c r="I84" s="5" t="str">
        <f t="shared" si="10"/>
        <v>ok</v>
      </c>
      <c r="J84" s="5" t="str">
        <f t="shared" si="11"/>
        <v>ok</v>
      </c>
    </row>
    <row r="85" spans="1:10" ht="12.75">
      <c r="A85" s="3"/>
      <c r="B85" s="3"/>
      <c r="C85" s="3"/>
      <c r="D85" s="3"/>
      <c r="E85" s="3"/>
      <c r="F85" s="5" t="str">
        <f t="shared" si="7"/>
        <v>ok</v>
      </c>
      <c r="G85" s="5" t="str">
        <f t="shared" si="8"/>
        <v>ok</v>
      </c>
      <c r="H85" s="5" t="str">
        <f t="shared" si="9"/>
        <v>ok</v>
      </c>
      <c r="I85" s="5" t="str">
        <f t="shared" si="10"/>
        <v>ok</v>
      </c>
      <c r="J85" s="5" t="str">
        <f t="shared" si="11"/>
        <v>ok</v>
      </c>
    </row>
    <row r="86" spans="1:10" ht="12.75">
      <c r="A86" s="3"/>
      <c r="B86" s="3"/>
      <c r="C86" s="3"/>
      <c r="D86" s="3"/>
      <c r="E86" s="3"/>
      <c r="F86" s="5" t="str">
        <f t="shared" si="7"/>
        <v>ok</v>
      </c>
      <c r="G86" s="5" t="str">
        <f t="shared" si="8"/>
        <v>ok</v>
      </c>
      <c r="H86" s="5" t="str">
        <f t="shared" si="9"/>
        <v>ok</v>
      </c>
      <c r="I86" s="5" t="str">
        <f t="shared" si="10"/>
        <v>ok</v>
      </c>
      <c r="J86" s="5" t="str">
        <f t="shared" si="11"/>
        <v>ok</v>
      </c>
    </row>
    <row r="87" spans="1:10" ht="12.75">
      <c r="A87" s="3"/>
      <c r="B87" s="3"/>
      <c r="C87" s="3"/>
      <c r="D87" s="3"/>
      <c r="E87" s="3"/>
      <c r="F87" s="5" t="str">
        <f t="shared" si="7"/>
        <v>ok</v>
      </c>
      <c r="G87" s="5" t="str">
        <f t="shared" si="8"/>
        <v>ok</v>
      </c>
      <c r="H87" s="5" t="str">
        <f t="shared" si="9"/>
        <v>ok</v>
      </c>
      <c r="I87" s="5" t="str">
        <f t="shared" si="10"/>
        <v>ok</v>
      </c>
      <c r="J87" s="5" t="str">
        <f t="shared" si="11"/>
        <v>ok</v>
      </c>
    </row>
    <row r="88" spans="1:10" ht="12.75">
      <c r="A88" s="3"/>
      <c r="B88" s="3"/>
      <c r="C88" s="3"/>
      <c r="D88" s="3"/>
      <c r="E88" s="3"/>
      <c r="F88" s="5" t="str">
        <f t="shared" si="7"/>
        <v>ok</v>
      </c>
      <c r="G88" s="5" t="str">
        <f t="shared" si="8"/>
        <v>ok</v>
      </c>
      <c r="H88" s="5" t="str">
        <f t="shared" si="9"/>
        <v>ok</v>
      </c>
      <c r="I88" s="5" t="str">
        <f t="shared" si="10"/>
        <v>ok</v>
      </c>
      <c r="J88" s="5" t="str">
        <f t="shared" si="11"/>
        <v>ok</v>
      </c>
    </row>
    <row r="89" spans="1:10" ht="12.75">
      <c r="A89" s="3"/>
      <c r="B89" s="3"/>
      <c r="C89" s="3"/>
      <c r="D89" s="3"/>
      <c r="E89" s="3"/>
      <c r="F89" s="5" t="str">
        <f t="shared" si="7"/>
        <v>ok</v>
      </c>
      <c r="G89" s="5" t="str">
        <f t="shared" si="8"/>
        <v>ok</v>
      </c>
      <c r="H89" s="5" t="str">
        <f t="shared" si="9"/>
        <v>ok</v>
      </c>
      <c r="I89" s="5" t="str">
        <f t="shared" si="10"/>
        <v>ok</v>
      </c>
      <c r="J89" s="5" t="str">
        <f t="shared" si="11"/>
        <v>ok</v>
      </c>
    </row>
    <row r="90" spans="1:10" ht="12.75">
      <c r="A90" s="3"/>
      <c r="B90" s="3"/>
      <c r="C90" s="3"/>
      <c r="D90" s="3"/>
      <c r="E90" s="3"/>
      <c r="F90" s="5" t="str">
        <f t="shared" si="7"/>
        <v>ok</v>
      </c>
      <c r="G90" s="5" t="str">
        <f t="shared" si="8"/>
        <v>ok</v>
      </c>
      <c r="H90" s="5" t="str">
        <f t="shared" si="9"/>
        <v>ok</v>
      </c>
      <c r="I90" s="5" t="str">
        <f t="shared" si="10"/>
        <v>ok</v>
      </c>
      <c r="J90" s="5" t="str">
        <f t="shared" si="11"/>
        <v>ok</v>
      </c>
    </row>
    <row r="91" spans="1:10" ht="12.75">
      <c r="A91" s="3"/>
      <c r="B91" s="3"/>
      <c r="C91" s="3"/>
      <c r="D91" s="3"/>
      <c r="E91" s="3"/>
      <c r="F91" s="5" t="str">
        <f t="shared" si="7"/>
        <v>ok</v>
      </c>
      <c r="G91" s="5" t="str">
        <f t="shared" si="8"/>
        <v>ok</v>
      </c>
      <c r="H91" s="5" t="str">
        <f t="shared" si="9"/>
        <v>ok</v>
      </c>
      <c r="I91" s="5" t="str">
        <f t="shared" si="10"/>
        <v>ok</v>
      </c>
      <c r="J91" s="5" t="str">
        <f t="shared" si="11"/>
        <v>ok</v>
      </c>
    </row>
    <row r="92" spans="1:10" ht="12.75">
      <c r="A92" s="3"/>
      <c r="B92" s="3"/>
      <c r="C92" s="3"/>
      <c r="D92" s="3"/>
      <c r="E92" s="3"/>
      <c r="F92" s="5" t="str">
        <f t="shared" si="7"/>
        <v>ok</v>
      </c>
      <c r="G92" s="5" t="str">
        <f t="shared" si="8"/>
        <v>ok</v>
      </c>
      <c r="H92" s="5" t="str">
        <f t="shared" si="9"/>
        <v>ok</v>
      </c>
      <c r="I92" s="5" t="str">
        <f t="shared" si="10"/>
        <v>ok</v>
      </c>
      <c r="J92" s="5" t="str">
        <f t="shared" si="11"/>
        <v>ok</v>
      </c>
    </row>
    <row r="93" spans="1:10" ht="12.75">
      <c r="A93" s="3"/>
      <c r="B93" s="3"/>
      <c r="C93" s="3"/>
      <c r="D93" s="3"/>
      <c r="E93" s="3"/>
      <c r="F93" s="5" t="str">
        <f t="shared" si="7"/>
        <v>ok</v>
      </c>
      <c r="G93" s="5" t="str">
        <f t="shared" si="8"/>
        <v>ok</v>
      </c>
      <c r="H93" s="5" t="str">
        <f t="shared" si="9"/>
        <v>ok</v>
      </c>
      <c r="I93" s="5" t="str">
        <f t="shared" si="10"/>
        <v>ok</v>
      </c>
      <c r="J93" s="5" t="str">
        <f t="shared" si="11"/>
        <v>ok</v>
      </c>
    </row>
    <row r="94" spans="1:10" ht="12.75">
      <c r="A94" s="3"/>
      <c r="B94" s="3"/>
      <c r="C94" s="3"/>
      <c r="D94" s="3"/>
      <c r="E94" s="3"/>
      <c r="F94" s="5" t="str">
        <f t="shared" si="7"/>
        <v>ok</v>
      </c>
      <c r="G94" s="5" t="str">
        <f t="shared" si="8"/>
        <v>ok</v>
      </c>
      <c r="H94" s="5" t="str">
        <f t="shared" si="9"/>
        <v>ok</v>
      </c>
      <c r="I94" s="5" t="str">
        <f t="shared" si="10"/>
        <v>ok</v>
      </c>
      <c r="J94" s="5" t="str">
        <f t="shared" si="11"/>
        <v>ok</v>
      </c>
    </row>
    <row r="95" spans="1:10" ht="12.75">
      <c r="A95" s="3"/>
      <c r="B95" s="3"/>
      <c r="C95" s="3"/>
      <c r="D95" s="3"/>
      <c r="E95" s="3"/>
      <c r="F95" s="5" t="str">
        <f t="shared" si="7"/>
        <v>ok</v>
      </c>
      <c r="G95" s="5" t="str">
        <f t="shared" si="8"/>
        <v>ok</v>
      </c>
      <c r="H95" s="5" t="str">
        <f t="shared" si="9"/>
        <v>ok</v>
      </c>
      <c r="I95" s="5" t="str">
        <f t="shared" si="10"/>
        <v>ok</v>
      </c>
      <c r="J95" s="5" t="str">
        <f t="shared" si="11"/>
        <v>ok</v>
      </c>
    </row>
    <row r="96" spans="1:10" ht="12.75">
      <c r="A96" s="3"/>
      <c r="B96" s="3"/>
      <c r="C96" s="3"/>
      <c r="D96" s="3"/>
      <c r="E96" s="3"/>
      <c r="F96" s="5" t="str">
        <f t="shared" si="7"/>
        <v>ok</v>
      </c>
      <c r="G96" s="5" t="str">
        <f t="shared" si="8"/>
        <v>ok</v>
      </c>
      <c r="H96" s="5" t="str">
        <f t="shared" si="9"/>
        <v>ok</v>
      </c>
      <c r="I96" s="5" t="str">
        <f t="shared" si="10"/>
        <v>ok</v>
      </c>
      <c r="J96" s="5" t="str">
        <f t="shared" si="11"/>
        <v>ok</v>
      </c>
    </row>
    <row r="97" spans="1:10" ht="12.75">
      <c r="A97" s="3"/>
      <c r="B97" s="3"/>
      <c r="C97" s="3"/>
      <c r="D97" s="3"/>
      <c r="E97" s="3"/>
      <c r="F97" s="5" t="str">
        <f t="shared" si="7"/>
        <v>ok</v>
      </c>
      <c r="G97" s="5" t="str">
        <f t="shared" si="8"/>
        <v>ok</v>
      </c>
      <c r="H97" s="5" t="str">
        <f t="shared" si="9"/>
        <v>ok</v>
      </c>
      <c r="I97" s="5" t="str">
        <f t="shared" si="10"/>
        <v>ok</v>
      </c>
      <c r="J97" s="5" t="str">
        <f t="shared" si="11"/>
        <v>ok</v>
      </c>
    </row>
    <row r="98" spans="1:10" ht="12.75">
      <c r="A98" s="3"/>
      <c r="B98" s="3"/>
      <c r="C98" s="3"/>
      <c r="D98" s="3"/>
      <c r="E98" s="3"/>
      <c r="F98" s="5" t="str">
        <f t="shared" si="7"/>
        <v>ok</v>
      </c>
      <c r="G98" s="5" t="str">
        <f t="shared" si="8"/>
        <v>ok</v>
      </c>
      <c r="H98" s="5" t="str">
        <f t="shared" si="9"/>
        <v>ok</v>
      </c>
      <c r="I98" s="5" t="str">
        <f t="shared" si="10"/>
        <v>ok</v>
      </c>
      <c r="J98" s="5" t="str">
        <f t="shared" si="11"/>
        <v>ok</v>
      </c>
    </row>
    <row r="99" spans="1:10" ht="12.75">
      <c r="A99" s="3"/>
      <c r="B99" s="3"/>
      <c r="C99" s="3"/>
      <c r="D99" s="3"/>
      <c r="E99" s="3"/>
      <c r="F99" s="5" t="str">
        <f t="shared" si="7"/>
        <v>ok</v>
      </c>
      <c r="G99" s="5" t="str">
        <f t="shared" si="8"/>
        <v>ok</v>
      </c>
      <c r="H99" s="5" t="str">
        <f t="shared" si="9"/>
        <v>ok</v>
      </c>
      <c r="I99" s="5" t="str">
        <f t="shared" si="10"/>
        <v>ok</v>
      </c>
      <c r="J99" s="5" t="str">
        <f t="shared" si="11"/>
        <v>ok</v>
      </c>
    </row>
    <row r="100" spans="1:10" ht="12.75">
      <c r="A100" s="3"/>
      <c r="B100" s="3"/>
      <c r="C100" s="3"/>
      <c r="D100" s="3"/>
      <c r="E100" s="3"/>
      <c r="F100" s="5" t="str">
        <f t="shared" si="7"/>
        <v>ok</v>
      </c>
      <c r="G100" s="5" t="str">
        <f t="shared" si="8"/>
        <v>ok</v>
      </c>
      <c r="H100" s="5" t="str">
        <f t="shared" si="9"/>
        <v>ok</v>
      </c>
      <c r="I100" s="5" t="str">
        <f t="shared" si="10"/>
        <v>ok</v>
      </c>
      <c r="J100" s="5" t="str">
        <f t="shared" si="11"/>
        <v>ok</v>
      </c>
    </row>
  </sheetData>
  <sheetProtection selectLockedCells="1"/>
  <mergeCells count="1">
    <mergeCell ref="K1:P1"/>
  </mergeCells>
  <conditionalFormatting sqref="F2:F100">
    <cfRule type="expression" dxfId="2" priority="5">
      <formula>(OR((LEN(A2)&gt;13),(ISERROR(FIND((MID(A2,1,1)),$K$2))),(ISERROR(FIND((MID(A2,2,1)),$K$2))),(ISERROR(FIND((MID(A2,3,1)),$K$2))),(ISERROR(FIND((MID(A2,4,1)),$K$2))),(ISERROR(FIND((MID(A2,5,1)),$K$2))),(ISERROR(FIND((MID(A2,6,1)),$K$2))),(ISERROR(FIND((MID(A2,7,1)),$K$2))),(ISERROR(FIND((MID(A2,8,1)),$K$2))),(ISERROR(FIND((MID(A2,9,1)),$K$2))),(ISERROR(FIND((MID(A2,10,1)),$K$2))),(ISERROR(FIND((MID(A2,11,1)),$K$2))),(ISERROR(FIND((MID(A2,12,1)),$K$2))),(ISERROR(FIND((MID(A2,13,1)),$K$2)))))</formula>
    </cfRule>
  </conditionalFormatting>
  <conditionalFormatting sqref="G2:I101">
    <cfRule type="expression" dxfId="1" priority="2">
      <formula>(OR((LEN(B2)&gt;14),(ISERROR(FIND((MID(B2,1,1)),$K$2))),(ISERROR(FIND((MID(B2,2,1)),$K$2))),(ISERROR(FIND((MID(B2,3,1)),$K$2))),(ISERROR(FIND((MID(B2,4,1)),$K$2))),(ISERROR(FIND((MID(B2,5,1)),$K$2))),(ISERROR(FIND((MID(B2,6,1)),$K$2))),(ISERROR(FIND((MID(B2,7,1)),$K$2))),(ISERROR(FIND((MID(B2,8,1)),$K$2))),(ISERROR(FIND((MID(B2,9,1)),$K$2))),(ISERROR(FIND((MID(B2,10,1)),$K$2))),(ISERROR(FIND((MID(B2,11,1)),$K$2))),(ISERROR(FIND((MID(B2,12,1)),$K$2))),(ISERROR(FIND((MID(B2,13,1)),$K$2))),(ISERROR(FIND((MID(A2,14,1)),$K$2)))))</formula>
    </cfRule>
  </conditionalFormatting>
  <conditionalFormatting sqref="J2:J100">
    <cfRule type="expression" dxfId="0" priority="1">
      <formula>(OR((LEN(E2)&gt;13),(ISERROR(FIND((MID(E2,1,1)),$K$2))),(ISERROR(FIND((MID(E2,2,1)),$K$2))),(ISERROR(FIND((MID(E2,3,1)),$K$2))),(ISERROR(FIND((MID(E2,4,1)),$K$2))),(ISERROR(FIND((MID(E2,5,1)),$K$2))),(ISERROR(FIND((MID(E2,6,1)),$K$2))),(ISERROR(FIND((MID(E2,7,1)),$K$2))),(ISERROR(FIND((MID(E2,8,1)),$K$2))),(ISERROR(FIND((MID(E2,9,1)),$K$2))),(ISERROR(FIND((MID(E2,10,1)),$K$2))),(ISERROR(FIND((MID(E2,11,1)),$K$2))),(ISERROR(FIND((MID(E2,12,1)),$K$2))),(ISERROR(FIND((MID(E2,13,1)),$K$2)))))</formula>
    </cfRule>
  </conditionalFormatting>
  <dataValidations count="1">
    <dataValidation type="custom" showInputMessage="1" showErrorMessage="1" error="!" sqref="A1 A3:A1048576">
      <formula1>IF(OR((LEN(A2)&gt;13),(ISERROR(FIND((MID(A2,1,1)),$K$2))),(ISERROR(FIND((MID(A2,2,1)),$K$2))),(ISERROR(FIND((MID(A2,3,1)),$K$2)))),FALSE,TRUE)</formula1>
    </dataValidation>
  </dataValidations>
  <pageMargins left="0.7" right="0.7" top="0.75" bottom="0.75" header="0.3" footer="0.3"/>
  <pageSetup paperSize="9" orientation="portrait" r:id="rId1"/>
  <customProperties>
    <customPr name="DVSECTION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IV13"/>
  <sheetViews>
    <sheetView workbookViewId="0">
      <selection activeCell="R1" sqref="R1"/>
    </sheetView>
  </sheetViews>
  <sheetFormatPr defaultRowHeight="15"/>
  <sheetData>
    <row r="1" spans="1:256">
      <c r="A1" t="e">
        <f>IF(#REF!,"AAAAAC3/0wA=",0)</f>
        <v>#REF!</v>
      </c>
      <c r="B1" t="e">
        <f>AND(#REF!,"AAAAAC3/0wE=")</f>
        <v>#REF!</v>
      </c>
      <c r="C1" t="e">
        <f>AND(#REF!,"AAAAAC3/0wI=")</f>
        <v>#REF!</v>
      </c>
      <c r="D1" t="e">
        <f>AND(#REF!,"AAAAAC3/0wM=")</f>
        <v>#REF!</v>
      </c>
      <c r="E1" t="e">
        <f>AND(#REF!,"AAAAAC3/0wQ=")</f>
        <v>#REF!</v>
      </c>
      <c r="F1" t="e">
        <f>AND(#REF!,"AAAAAC3/0wU=")</f>
        <v>#REF!</v>
      </c>
      <c r="G1" t="e">
        <f>IF(#REF!,"AAAAAC3/0wY=",0)</f>
        <v>#REF!</v>
      </c>
      <c r="H1" t="e">
        <f>IF(#REF!,"AAAAAC3/0wc=",0)</f>
        <v>#REF!</v>
      </c>
      <c r="I1" t="e">
        <f>IF(#REF!,"AAAAAC3/0wg=",0)</f>
        <v>#REF!</v>
      </c>
      <c r="J1" t="e">
        <f>IF(#REF!,"AAAAAC3/0wk=",0)</f>
        <v>#REF!</v>
      </c>
      <c r="K1" t="e">
        <f>IF(#REF!,"AAAAAC3/0wo=",0)</f>
        <v>#REF!</v>
      </c>
      <c r="L1">
        <f>IF('data entry'!1:1,"AAAAAC3/0ws=",0)</f>
        <v>0</v>
      </c>
      <c r="M1" t="e">
        <f>AND('data entry'!#REF!,"AAAAAC3/0ww=")</f>
        <v>#REF!</v>
      </c>
      <c r="N1" t="e">
        <f>IF('data entry'!A:A,"AAAAAC3/0w0=",0)</f>
        <v>#VALUE!</v>
      </c>
      <c r="O1" t="e">
        <f>IF(#REF!,"AAAAAC3/0w4=",0)</f>
        <v>#REF!</v>
      </c>
      <c r="P1" t="e">
        <f>AND(#REF!,"AAAAAC3/0w8=")</f>
        <v>#REF!</v>
      </c>
      <c r="Q1" t="e">
        <f>IF(#REF!,"AAAAAC3/0xA=",0)</f>
        <v>#REF!</v>
      </c>
      <c r="R1" t="s">
        <v>0</v>
      </c>
    </row>
    <row r="2" spans="1:256">
      <c r="A2" t="e">
        <f>AND('data entry'!A1,"AAAAAHuNkwA=")</f>
        <v>#VALUE!</v>
      </c>
      <c r="B2" t="e">
        <f>AND('data entry'!B1,"AAAAAHuNkwE=")</f>
        <v>#VALUE!</v>
      </c>
      <c r="C2" t="e">
        <f>AND('data entry'!C1,"AAAAAHuNkwI=")</f>
        <v>#VALUE!</v>
      </c>
      <c r="D2" t="e">
        <f>AND('data entry'!D1,"AAAAAHuNkwM=")</f>
        <v>#VALUE!</v>
      </c>
      <c r="E2" t="e">
        <f>AND('data entry'!E1,"AAAAAHuNkwQ=")</f>
        <v>#VALUE!</v>
      </c>
      <c r="F2" t="e">
        <f>AND('data entry'!#REF!,"AAAAAHuNkwU=")</f>
        <v>#REF!</v>
      </c>
      <c r="G2" t="e">
        <f>AND('data entry'!#REF!,"AAAAAHuNkwY=")</f>
        <v>#REF!</v>
      </c>
      <c r="H2" t="e">
        <f>AND('data entry'!#REF!,"AAAAAHuNkwc=")</f>
        <v>#REF!</v>
      </c>
      <c r="I2" t="e">
        <f>AND('data entry'!#REF!,"AAAAAHuNkwg=")</f>
        <v>#REF!</v>
      </c>
      <c r="J2" t="e">
        <f>AND('data entry'!#REF!,"AAAAAHuNkwk=")</f>
        <v>#REF!</v>
      </c>
      <c r="K2" t="e">
        <f>AND('data entry'!#REF!,"AAAAAHuNkwo=")</f>
        <v>#REF!</v>
      </c>
      <c r="L2">
        <f>IF('data entry'!2:2,"AAAAAHuNkws=",0)</f>
        <v>0</v>
      </c>
      <c r="M2" t="e">
        <f>AND('data entry'!A4,"AAAAAHuNkww=")</f>
        <v>#VALUE!</v>
      </c>
      <c r="N2" t="e">
        <f>AND('data entry'!B2,"AAAAAHuNkw0=")</f>
        <v>#VALUE!</v>
      </c>
      <c r="O2" t="e">
        <f>AND('data entry'!C2,"AAAAAHuNkw4=")</f>
        <v>#VALUE!</v>
      </c>
      <c r="P2" t="e">
        <f>AND('data entry'!D2,"AAAAAHuNkw8=")</f>
        <v>#VALUE!</v>
      </c>
      <c r="Q2" t="e">
        <f>AND('data entry'!E2,"AAAAAHuNkxA=")</f>
        <v>#VALUE!</v>
      </c>
      <c r="R2" t="e">
        <f>AND('data entry'!#REF!,"AAAAAHuNkxE=")</f>
        <v>#REF!</v>
      </c>
      <c r="S2" t="e">
        <f>AND('data entry'!#REF!,"AAAAAHuNkxI=")</f>
        <v>#REF!</v>
      </c>
      <c r="T2" t="e">
        <f>AND('data entry'!#REF!,"AAAAAHuNkxM=")</f>
        <v>#REF!</v>
      </c>
      <c r="U2" t="e">
        <f>AND('data entry'!#REF!,"AAAAAHuNkxQ=")</f>
        <v>#REF!</v>
      </c>
      <c r="V2" t="e">
        <f>AND('data entry'!#REF!,"AAAAAHuNkxU=")</f>
        <v>#REF!</v>
      </c>
      <c r="W2" t="e">
        <f>AND('data entry'!#REF!,"AAAAAHuNkxY=")</f>
        <v>#REF!</v>
      </c>
      <c r="X2" t="e">
        <f>AND('data entry'!#REF!,"AAAAAHuNkxc=")</f>
        <v>#REF!</v>
      </c>
      <c r="Y2">
        <f>IF('data entry'!3:3,"AAAAAHuNkxg=",0)</f>
        <v>0</v>
      </c>
      <c r="Z2" t="e">
        <f>AND('data entry'!A3,"AAAAAHuNkxk=")</f>
        <v>#VALUE!</v>
      </c>
      <c r="AA2" t="e">
        <f>AND('data entry'!B3,"AAAAAHuNkxo=")</f>
        <v>#VALUE!</v>
      </c>
      <c r="AB2" t="e">
        <f>AND('data entry'!C3,"AAAAAHuNkxs=")</f>
        <v>#VALUE!</v>
      </c>
      <c r="AC2" t="e">
        <f>AND('data entry'!D3,"AAAAAHuNkxw=")</f>
        <v>#VALUE!</v>
      </c>
      <c r="AD2" t="e">
        <f>AND('data entry'!E3,"AAAAAHuNkx0=")</f>
        <v>#VALUE!</v>
      </c>
      <c r="AE2" t="e">
        <f>AND('data entry'!#REF!,"AAAAAHuNkx4=")</f>
        <v>#REF!</v>
      </c>
      <c r="AF2" t="e">
        <f>AND('data entry'!#REF!,"AAAAAHuNkx8=")</f>
        <v>#REF!</v>
      </c>
      <c r="AG2" t="e">
        <f>AND('data entry'!#REF!,"AAAAAHuNkyA=")</f>
        <v>#REF!</v>
      </c>
      <c r="AH2" t="e">
        <f>AND('data entry'!#REF!,"AAAAAHuNkyE=")</f>
        <v>#REF!</v>
      </c>
      <c r="AI2" t="e">
        <f>AND('data entry'!#REF!,"AAAAAHuNkyI=")</f>
        <v>#REF!</v>
      </c>
      <c r="AJ2" t="e">
        <f>AND('data entry'!#REF!,"AAAAAHuNkyM=")</f>
        <v>#REF!</v>
      </c>
      <c r="AK2" t="e">
        <f>AND('data entry'!#REF!,"AAAAAHuNkyQ=")</f>
        <v>#REF!</v>
      </c>
      <c r="AL2">
        <f>IF('data entry'!4:4,"AAAAAHuNkyU=",0)</f>
        <v>0</v>
      </c>
      <c r="AM2" t="e">
        <f>AND('data entry'!#REF!,"AAAAAHuNkyY=")</f>
        <v>#REF!</v>
      </c>
      <c r="AN2" t="e">
        <f>AND('data entry'!B4,"AAAAAHuNkyc=")</f>
        <v>#VALUE!</v>
      </c>
      <c r="AO2" t="e">
        <f>AND('data entry'!C4,"AAAAAHuNkyg=")</f>
        <v>#VALUE!</v>
      </c>
      <c r="AP2" t="e">
        <f>AND('data entry'!D4,"AAAAAHuNkyk=")</f>
        <v>#VALUE!</v>
      </c>
      <c r="AQ2" t="e">
        <f>AND('data entry'!E4,"AAAAAHuNkyo=")</f>
        <v>#VALUE!</v>
      </c>
      <c r="AR2" t="e">
        <f>AND('data entry'!#REF!,"AAAAAHuNkys=")</f>
        <v>#REF!</v>
      </c>
      <c r="AS2" t="e">
        <f>AND('data entry'!#REF!,"AAAAAHuNkyw=")</f>
        <v>#REF!</v>
      </c>
      <c r="AT2" t="e">
        <f>AND('data entry'!#REF!,"AAAAAHuNky0=")</f>
        <v>#REF!</v>
      </c>
      <c r="AU2" t="e">
        <f>AND('data entry'!#REF!,"AAAAAHuNky4=")</f>
        <v>#REF!</v>
      </c>
      <c r="AV2" t="e">
        <f>AND('data entry'!#REF!,"AAAAAHuNky8=")</f>
        <v>#REF!</v>
      </c>
      <c r="AW2" t="e">
        <f>AND('data entry'!#REF!,"AAAAAHuNkzA=")</f>
        <v>#REF!</v>
      </c>
      <c r="AX2" t="e">
        <f>AND('data entry'!#REF!,"AAAAAHuNkzE=")</f>
        <v>#REF!</v>
      </c>
      <c r="AY2">
        <f>IF('data entry'!5:5,"AAAAAHuNkzI=",0)</f>
        <v>0</v>
      </c>
      <c r="AZ2" t="e">
        <f>AND('data entry'!A5,"AAAAAHuNkzM=")</f>
        <v>#VALUE!</v>
      </c>
      <c r="BA2" t="e">
        <f>AND('data entry'!B5,"AAAAAHuNkzQ=")</f>
        <v>#VALUE!</v>
      </c>
      <c r="BB2" t="e">
        <f>AND('data entry'!C5,"AAAAAHuNkzU=")</f>
        <v>#VALUE!</v>
      </c>
      <c r="BC2" t="e">
        <f>AND('data entry'!D5,"AAAAAHuNkzY=")</f>
        <v>#VALUE!</v>
      </c>
      <c r="BD2" t="e">
        <f>AND('data entry'!E5,"AAAAAHuNkzc=")</f>
        <v>#VALUE!</v>
      </c>
      <c r="BE2" t="e">
        <f>AND('data entry'!#REF!,"AAAAAHuNkzg=")</f>
        <v>#REF!</v>
      </c>
      <c r="BF2" t="e">
        <f>AND('data entry'!#REF!,"AAAAAHuNkzk=")</f>
        <v>#REF!</v>
      </c>
      <c r="BG2" t="e">
        <f>AND('data entry'!#REF!,"AAAAAHuNkzo=")</f>
        <v>#REF!</v>
      </c>
      <c r="BH2" t="e">
        <f>AND('data entry'!#REF!,"AAAAAHuNkzs=")</f>
        <v>#REF!</v>
      </c>
      <c r="BI2" t="e">
        <f>AND('data entry'!#REF!,"AAAAAHuNkzw=")</f>
        <v>#REF!</v>
      </c>
      <c r="BJ2" t="e">
        <f>AND('data entry'!#REF!,"AAAAAHuNkz0=")</f>
        <v>#REF!</v>
      </c>
      <c r="BK2" t="e">
        <f>AND('data entry'!#REF!,"AAAAAHuNkz4=")</f>
        <v>#REF!</v>
      </c>
      <c r="BL2">
        <f>IF('data entry'!6:6,"AAAAAHuNkz8=",0)</f>
        <v>0</v>
      </c>
      <c r="BM2" t="e">
        <f>AND('data entry'!#REF!,"AAAAAHuNk0A=")</f>
        <v>#REF!</v>
      </c>
      <c r="BN2" t="e">
        <f>AND('data entry'!B6,"AAAAAHuNk0E=")</f>
        <v>#VALUE!</v>
      </c>
      <c r="BO2" t="e">
        <f>AND('data entry'!C6,"AAAAAHuNk0I=")</f>
        <v>#VALUE!</v>
      </c>
      <c r="BP2" t="e">
        <f>AND('data entry'!D6,"AAAAAHuNk0M=")</f>
        <v>#VALUE!</v>
      </c>
      <c r="BQ2" t="e">
        <f>AND('data entry'!E6,"AAAAAHuNk0Q=")</f>
        <v>#VALUE!</v>
      </c>
      <c r="BR2" t="e">
        <f>AND('data entry'!#REF!,"AAAAAHuNk0U=")</f>
        <v>#REF!</v>
      </c>
      <c r="BS2" t="e">
        <f>AND('data entry'!#REF!,"AAAAAHuNk0Y=")</f>
        <v>#REF!</v>
      </c>
      <c r="BT2" t="e">
        <f>AND('data entry'!#REF!,"AAAAAHuNk0c=")</f>
        <v>#REF!</v>
      </c>
      <c r="BU2" t="e">
        <f>AND('data entry'!#REF!,"AAAAAHuNk0g=")</f>
        <v>#REF!</v>
      </c>
      <c r="BV2" t="e">
        <f>AND('data entry'!#REF!,"AAAAAHuNk0k=")</f>
        <v>#REF!</v>
      </c>
      <c r="BW2" t="e">
        <f>AND('data entry'!#REF!,"AAAAAHuNk0o=")</f>
        <v>#REF!</v>
      </c>
      <c r="BX2" t="e">
        <f>AND('data entry'!#REF!,"AAAAAHuNk0s=")</f>
        <v>#REF!</v>
      </c>
      <c r="BY2">
        <f>IF('data entry'!7:7,"AAAAAHuNk0w=",0)</f>
        <v>0</v>
      </c>
      <c r="BZ2" t="e">
        <f>AND('data entry'!A7,"AAAAAHuNk00=")</f>
        <v>#VALUE!</v>
      </c>
      <c r="CA2" t="e">
        <f>AND('data entry'!B7,"AAAAAHuNk04=")</f>
        <v>#VALUE!</v>
      </c>
      <c r="CB2" t="e">
        <f>AND('data entry'!C7,"AAAAAHuNk08=")</f>
        <v>#VALUE!</v>
      </c>
      <c r="CC2" t="e">
        <f>AND('data entry'!D7,"AAAAAHuNk1A=")</f>
        <v>#VALUE!</v>
      </c>
      <c r="CD2" t="e">
        <f>AND('data entry'!E7,"AAAAAHuNk1E=")</f>
        <v>#VALUE!</v>
      </c>
      <c r="CE2" t="e">
        <f>AND('data entry'!#REF!,"AAAAAHuNk1I=")</f>
        <v>#REF!</v>
      </c>
      <c r="CF2" t="e">
        <f>AND('data entry'!#REF!,"AAAAAHuNk1M=")</f>
        <v>#REF!</v>
      </c>
      <c r="CG2" t="e">
        <f>AND('data entry'!#REF!,"AAAAAHuNk1Q=")</f>
        <v>#REF!</v>
      </c>
      <c r="CH2" t="e">
        <f>AND('data entry'!#REF!,"AAAAAHuNk1U=")</f>
        <v>#REF!</v>
      </c>
      <c r="CI2" t="e">
        <f>AND('data entry'!#REF!,"AAAAAHuNk1Y=")</f>
        <v>#REF!</v>
      </c>
      <c r="CJ2" t="e">
        <f>AND('data entry'!#REF!,"AAAAAHuNk1c=")</f>
        <v>#REF!</v>
      </c>
      <c r="CK2" t="e">
        <f>AND('data entry'!#REF!,"AAAAAHuNk1g=")</f>
        <v>#REF!</v>
      </c>
      <c r="CL2">
        <f>IF('data entry'!8:8,"AAAAAHuNk1k=",0)</f>
        <v>0</v>
      </c>
      <c r="CM2" t="e">
        <f>AND('data entry'!A8,"AAAAAHuNk1o=")</f>
        <v>#VALUE!</v>
      </c>
      <c r="CN2" t="e">
        <f>AND('data entry'!B8,"AAAAAHuNk1s=")</f>
        <v>#VALUE!</v>
      </c>
      <c r="CO2" t="e">
        <f>AND('data entry'!C8,"AAAAAHuNk1w=")</f>
        <v>#VALUE!</v>
      </c>
      <c r="CP2" t="e">
        <f>AND('data entry'!D8,"AAAAAHuNk10=")</f>
        <v>#VALUE!</v>
      </c>
      <c r="CQ2" t="e">
        <f>AND('data entry'!E8,"AAAAAHuNk14=")</f>
        <v>#VALUE!</v>
      </c>
      <c r="CR2" t="e">
        <f>AND('data entry'!#REF!,"AAAAAHuNk18=")</f>
        <v>#REF!</v>
      </c>
      <c r="CS2" t="e">
        <f>AND('data entry'!#REF!,"AAAAAHuNk2A=")</f>
        <v>#REF!</v>
      </c>
      <c r="CT2" t="e">
        <f>AND('data entry'!#REF!,"AAAAAHuNk2E=")</f>
        <v>#REF!</v>
      </c>
      <c r="CU2" t="e">
        <f>AND('data entry'!#REF!,"AAAAAHuNk2I=")</f>
        <v>#REF!</v>
      </c>
      <c r="CV2" t="e">
        <f>AND('data entry'!#REF!,"AAAAAHuNk2M=")</f>
        <v>#REF!</v>
      </c>
      <c r="CW2" t="e">
        <f>AND('data entry'!#REF!,"AAAAAHuNk2Q=")</f>
        <v>#REF!</v>
      </c>
      <c r="CX2" t="e">
        <f>AND('data entry'!#REF!,"AAAAAHuNk2U=")</f>
        <v>#REF!</v>
      </c>
      <c r="CY2">
        <f>IF('data entry'!9:9,"AAAAAHuNk2Y=",0)</f>
        <v>0</v>
      </c>
      <c r="CZ2" t="e">
        <f>AND('data entry'!A9,"AAAAAHuNk2c=")</f>
        <v>#VALUE!</v>
      </c>
      <c r="DA2" t="e">
        <f>AND('data entry'!B9,"AAAAAHuNk2g=")</f>
        <v>#VALUE!</v>
      </c>
      <c r="DB2" t="e">
        <f>AND('data entry'!C9,"AAAAAHuNk2k=")</f>
        <v>#VALUE!</v>
      </c>
      <c r="DC2" t="e">
        <f>AND('data entry'!D9,"AAAAAHuNk2o=")</f>
        <v>#VALUE!</v>
      </c>
      <c r="DD2" t="e">
        <f>AND('data entry'!E9,"AAAAAHuNk2s=")</f>
        <v>#VALUE!</v>
      </c>
      <c r="DE2" t="e">
        <f>AND('data entry'!#REF!,"AAAAAHuNk2w=")</f>
        <v>#REF!</v>
      </c>
      <c r="DF2" t="e">
        <f>AND('data entry'!#REF!,"AAAAAHuNk20=")</f>
        <v>#REF!</v>
      </c>
      <c r="DG2" t="e">
        <f>AND('data entry'!#REF!,"AAAAAHuNk24=")</f>
        <v>#REF!</v>
      </c>
      <c r="DH2" t="e">
        <f>AND('data entry'!#REF!,"AAAAAHuNk28=")</f>
        <v>#REF!</v>
      </c>
      <c r="DI2" t="e">
        <f>AND('data entry'!#REF!,"AAAAAHuNk3A=")</f>
        <v>#REF!</v>
      </c>
      <c r="DJ2" t="e">
        <f>AND('data entry'!#REF!,"AAAAAHuNk3E=")</f>
        <v>#REF!</v>
      </c>
      <c r="DK2" t="e">
        <f>AND('data entry'!#REF!,"AAAAAHuNk3I=")</f>
        <v>#REF!</v>
      </c>
      <c r="DL2">
        <f>IF('data entry'!10:10,"AAAAAHuNk3M=",0)</f>
        <v>0</v>
      </c>
      <c r="DM2" t="e">
        <f>AND('data entry'!A10,"AAAAAHuNk3Q=")</f>
        <v>#VALUE!</v>
      </c>
      <c r="DN2" t="e">
        <f>AND('data entry'!B10,"AAAAAHuNk3U=")</f>
        <v>#VALUE!</v>
      </c>
      <c r="DO2" t="e">
        <f>AND('data entry'!C10,"AAAAAHuNk3Y=")</f>
        <v>#VALUE!</v>
      </c>
      <c r="DP2" t="e">
        <f>AND('data entry'!D10,"AAAAAHuNk3c=")</f>
        <v>#VALUE!</v>
      </c>
      <c r="DQ2" t="e">
        <f>AND('data entry'!E10,"AAAAAHuNk3g=")</f>
        <v>#VALUE!</v>
      </c>
      <c r="DR2" t="e">
        <f>AND('data entry'!#REF!,"AAAAAHuNk3k=")</f>
        <v>#REF!</v>
      </c>
      <c r="DS2" t="e">
        <f>AND('data entry'!#REF!,"AAAAAHuNk3o=")</f>
        <v>#REF!</v>
      </c>
      <c r="DT2" t="e">
        <f>AND('data entry'!#REF!,"AAAAAHuNk3s=")</f>
        <v>#REF!</v>
      </c>
      <c r="DU2" t="e">
        <f>AND('data entry'!#REF!,"AAAAAHuNk3w=")</f>
        <v>#REF!</v>
      </c>
      <c r="DV2" t="e">
        <f>AND('data entry'!#REF!,"AAAAAHuNk30=")</f>
        <v>#REF!</v>
      </c>
      <c r="DW2" t="e">
        <f>AND('data entry'!#REF!,"AAAAAHuNk34=")</f>
        <v>#REF!</v>
      </c>
      <c r="DX2" t="e">
        <f>AND('data entry'!#REF!,"AAAAAHuNk38=")</f>
        <v>#REF!</v>
      </c>
      <c r="DY2">
        <f>IF('data entry'!11:11,"AAAAAHuNk4A=",0)</f>
        <v>0</v>
      </c>
      <c r="DZ2" t="e">
        <f>AND('data entry'!A11,"AAAAAHuNk4E=")</f>
        <v>#VALUE!</v>
      </c>
      <c r="EA2" t="e">
        <f>AND('data entry'!B11,"AAAAAHuNk4I=")</f>
        <v>#VALUE!</v>
      </c>
      <c r="EB2" t="e">
        <f>AND('data entry'!C11,"AAAAAHuNk4M=")</f>
        <v>#VALUE!</v>
      </c>
      <c r="EC2" t="e">
        <f>AND('data entry'!D11,"AAAAAHuNk4Q=")</f>
        <v>#VALUE!</v>
      </c>
      <c r="ED2" t="e">
        <f>AND('data entry'!E11,"AAAAAHuNk4U=")</f>
        <v>#VALUE!</v>
      </c>
      <c r="EE2" t="e">
        <f>AND('data entry'!#REF!,"AAAAAHuNk4Y=")</f>
        <v>#REF!</v>
      </c>
      <c r="EF2" t="e">
        <f>AND('data entry'!#REF!,"AAAAAHuNk4c=")</f>
        <v>#REF!</v>
      </c>
      <c r="EG2" t="e">
        <f>AND('data entry'!#REF!,"AAAAAHuNk4g=")</f>
        <v>#REF!</v>
      </c>
      <c r="EH2" t="e">
        <f>AND('data entry'!#REF!,"AAAAAHuNk4k=")</f>
        <v>#REF!</v>
      </c>
      <c r="EI2" t="e">
        <f>AND('data entry'!#REF!,"AAAAAHuNk4o=")</f>
        <v>#REF!</v>
      </c>
      <c r="EJ2" t="e">
        <f>AND('data entry'!#REF!,"AAAAAHuNk4s=")</f>
        <v>#REF!</v>
      </c>
      <c r="EK2" t="e">
        <f>AND('data entry'!#REF!,"AAAAAHuNk4w=")</f>
        <v>#REF!</v>
      </c>
      <c r="EL2">
        <f>IF('data entry'!12:12,"AAAAAHuNk40=",0)</f>
        <v>0</v>
      </c>
      <c r="EM2" t="e">
        <f>AND('data entry'!A12,"AAAAAHuNk44=")</f>
        <v>#VALUE!</v>
      </c>
      <c r="EN2" t="e">
        <f>AND('data entry'!B12,"AAAAAHuNk48=")</f>
        <v>#VALUE!</v>
      </c>
      <c r="EO2" t="e">
        <f>AND('data entry'!C12,"AAAAAHuNk5A=")</f>
        <v>#VALUE!</v>
      </c>
      <c r="EP2" t="e">
        <f>AND('data entry'!D12,"AAAAAHuNk5E=")</f>
        <v>#VALUE!</v>
      </c>
      <c r="EQ2" t="e">
        <f>AND('data entry'!E12,"AAAAAHuNk5I=")</f>
        <v>#VALUE!</v>
      </c>
      <c r="ER2" t="e">
        <f>AND('data entry'!#REF!,"AAAAAHuNk5M=")</f>
        <v>#REF!</v>
      </c>
      <c r="ES2" t="e">
        <f>AND('data entry'!#REF!,"AAAAAHuNk5Q=")</f>
        <v>#REF!</v>
      </c>
      <c r="ET2" t="e">
        <f>AND('data entry'!#REF!,"AAAAAHuNk5U=")</f>
        <v>#REF!</v>
      </c>
      <c r="EU2" t="e">
        <f>AND('data entry'!#REF!,"AAAAAHuNk5Y=")</f>
        <v>#REF!</v>
      </c>
      <c r="EV2" t="e">
        <f>AND('data entry'!#REF!,"AAAAAHuNk5c=")</f>
        <v>#REF!</v>
      </c>
      <c r="EW2" t="e">
        <f>AND('data entry'!#REF!,"AAAAAHuNk5g=")</f>
        <v>#REF!</v>
      </c>
      <c r="EX2" t="e">
        <f>AND('data entry'!#REF!,"AAAAAHuNk5k=")</f>
        <v>#REF!</v>
      </c>
      <c r="EY2">
        <f>IF('data entry'!13:13,"AAAAAHuNk5o=",0)</f>
        <v>0</v>
      </c>
      <c r="EZ2" t="e">
        <f>AND('data entry'!A13,"AAAAAHuNk5s=")</f>
        <v>#VALUE!</v>
      </c>
      <c r="FA2" t="e">
        <f>AND('data entry'!B13,"AAAAAHuNk5w=")</f>
        <v>#VALUE!</v>
      </c>
      <c r="FB2" t="e">
        <f>AND('data entry'!C13,"AAAAAHuNk50=")</f>
        <v>#VALUE!</v>
      </c>
      <c r="FC2" t="e">
        <f>AND('data entry'!D13,"AAAAAHuNk54=")</f>
        <v>#VALUE!</v>
      </c>
      <c r="FD2" t="e">
        <f>AND('data entry'!E13,"AAAAAHuNk58=")</f>
        <v>#VALUE!</v>
      </c>
      <c r="FE2" t="e">
        <f>AND('data entry'!#REF!,"AAAAAHuNk6A=")</f>
        <v>#REF!</v>
      </c>
      <c r="FF2" t="e">
        <f>AND('data entry'!#REF!,"AAAAAHuNk6E=")</f>
        <v>#REF!</v>
      </c>
      <c r="FG2" t="e">
        <f>AND('data entry'!#REF!,"AAAAAHuNk6I=")</f>
        <v>#REF!</v>
      </c>
      <c r="FH2" t="e">
        <f>AND('data entry'!#REF!,"AAAAAHuNk6M=")</f>
        <v>#REF!</v>
      </c>
      <c r="FI2" t="e">
        <f>AND('data entry'!#REF!,"AAAAAHuNk6Q=")</f>
        <v>#REF!</v>
      </c>
      <c r="FJ2" t="e">
        <f>AND('data entry'!#REF!,"AAAAAHuNk6U=")</f>
        <v>#REF!</v>
      </c>
      <c r="FK2" t="e">
        <f>AND('data entry'!#REF!,"AAAAAHuNk6Y=")</f>
        <v>#REF!</v>
      </c>
      <c r="FL2">
        <f>IF('data entry'!14:14,"AAAAAHuNk6c=",0)</f>
        <v>0</v>
      </c>
      <c r="FM2" t="e">
        <f>AND('data entry'!A14,"AAAAAHuNk6g=")</f>
        <v>#VALUE!</v>
      </c>
      <c r="FN2" t="e">
        <f>AND('data entry'!B14,"AAAAAHuNk6k=")</f>
        <v>#VALUE!</v>
      </c>
      <c r="FO2" t="e">
        <f>AND('data entry'!C14,"AAAAAHuNk6o=")</f>
        <v>#VALUE!</v>
      </c>
      <c r="FP2" t="e">
        <f>AND('data entry'!D14,"AAAAAHuNk6s=")</f>
        <v>#VALUE!</v>
      </c>
      <c r="FQ2" t="e">
        <f>AND('data entry'!E14,"AAAAAHuNk6w=")</f>
        <v>#VALUE!</v>
      </c>
      <c r="FR2" t="e">
        <f>AND('data entry'!#REF!,"AAAAAHuNk60=")</f>
        <v>#REF!</v>
      </c>
      <c r="FS2" t="e">
        <f>AND('data entry'!#REF!,"AAAAAHuNk64=")</f>
        <v>#REF!</v>
      </c>
      <c r="FT2" t="e">
        <f>AND('data entry'!#REF!,"AAAAAHuNk68=")</f>
        <v>#REF!</v>
      </c>
      <c r="FU2" t="e">
        <f>AND('data entry'!#REF!,"AAAAAHuNk7A=")</f>
        <v>#REF!</v>
      </c>
      <c r="FV2" t="e">
        <f>AND('data entry'!#REF!,"AAAAAHuNk7E=")</f>
        <v>#REF!</v>
      </c>
      <c r="FW2" t="e">
        <f>AND('data entry'!#REF!,"AAAAAHuNk7I=")</f>
        <v>#REF!</v>
      </c>
      <c r="FX2" t="e">
        <f>AND('data entry'!#REF!,"AAAAAHuNk7M=")</f>
        <v>#REF!</v>
      </c>
      <c r="FY2">
        <f>IF('data entry'!15:15,"AAAAAHuNk7Q=",0)</f>
        <v>0</v>
      </c>
      <c r="FZ2" t="e">
        <f>AND('data entry'!A15,"AAAAAHuNk7U=")</f>
        <v>#VALUE!</v>
      </c>
      <c r="GA2" t="e">
        <f>AND('data entry'!B15,"AAAAAHuNk7Y=")</f>
        <v>#VALUE!</v>
      </c>
      <c r="GB2" t="e">
        <f>AND('data entry'!C15,"AAAAAHuNk7c=")</f>
        <v>#VALUE!</v>
      </c>
      <c r="GC2" t="e">
        <f>AND('data entry'!D15,"AAAAAHuNk7g=")</f>
        <v>#VALUE!</v>
      </c>
      <c r="GD2" t="e">
        <f>AND('data entry'!E15,"AAAAAHuNk7k=")</f>
        <v>#VALUE!</v>
      </c>
      <c r="GE2" t="e">
        <f>AND('data entry'!#REF!,"AAAAAHuNk7o=")</f>
        <v>#REF!</v>
      </c>
      <c r="GF2" t="e">
        <f>AND('data entry'!#REF!,"AAAAAHuNk7s=")</f>
        <v>#REF!</v>
      </c>
      <c r="GG2" t="e">
        <f>AND('data entry'!#REF!,"AAAAAHuNk7w=")</f>
        <v>#REF!</v>
      </c>
      <c r="GH2" t="e">
        <f>AND('data entry'!#REF!,"AAAAAHuNk70=")</f>
        <v>#REF!</v>
      </c>
      <c r="GI2" t="e">
        <f>AND('data entry'!#REF!,"AAAAAHuNk74=")</f>
        <v>#REF!</v>
      </c>
      <c r="GJ2" t="e">
        <f>AND('data entry'!#REF!,"AAAAAHuNk78=")</f>
        <v>#REF!</v>
      </c>
      <c r="GK2" t="e">
        <f>AND('data entry'!#REF!,"AAAAAHuNk8A=")</f>
        <v>#REF!</v>
      </c>
      <c r="GL2">
        <f>IF('data entry'!16:16,"AAAAAHuNk8E=",0)</f>
        <v>0</v>
      </c>
      <c r="GM2" t="e">
        <f>AND('data entry'!A16,"AAAAAHuNk8I=")</f>
        <v>#VALUE!</v>
      </c>
      <c r="GN2" t="e">
        <f>AND('data entry'!B16,"AAAAAHuNk8M=")</f>
        <v>#VALUE!</v>
      </c>
      <c r="GO2" t="e">
        <f>AND('data entry'!C16,"AAAAAHuNk8Q=")</f>
        <v>#VALUE!</v>
      </c>
      <c r="GP2" t="e">
        <f>AND('data entry'!D16,"AAAAAHuNk8U=")</f>
        <v>#VALUE!</v>
      </c>
      <c r="GQ2" t="e">
        <f>AND('data entry'!E16,"AAAAAHuNk8Y=")</f>
        <v>#VALUE!</v>
      </c>
      <c r="GR2" t="e">
        <f>AND('data entry'!#REF!,"AAAAAHuNk8c=")</f>
        <v>#REF!</v>
      </c>
      <c r="GS2" t="e">
        <f>AND('data entry'!#REF!,"AAAAAHuNk8g=")</f>
        <v>#REF!</v>
      </c>
      <c r="GT2" t="e">
        <f>AND('data entry'!#REF!,"AAAAAHuNk8k=")</f>
        <v>#REF!</v>
      </c>
      <c r="GU2" t="e">
        <f>AND('data entry'!#REF!,"AAAAAHuNk8o=")</f>
        <v>#REF!</v>
      </c>
      <c r="GV2" t="e">
        <f>AND('data entry'!#REF!,"AAAAAHuNk8s=")</f>
        <v>#REF!</v>
      </c>
      <c r="GW2" t="e">
        <f>AND('data entry'!#REF!,"AAAAAHuNk8w=")</f>
        <v>#REF!</v>
      </c>
      <c r="GX2" t="e">
        <f>AND('data entry'!#REF!,"AAAAAHuNk80=")</f>
        <v>#REF!</v>
      </c>
      <c r="GY2">
        <f>IF('data entry'!17:17,"AAAAAHuNk84=",0)</f>
        <v>0</v>
      </c>
      <c r="GZ2" t="e">
        <f>AND('data entry'!A17,"AAAAAHuNk88=")</f>
        <v>#VALUE!</v>
      </c>
      <c r="HA2" t="e">
        <f>AND('data entry'!B17,"AAAAAHuNk9A=")</f>
        <v>#VALUE!</v>
      </c>
      <c r="HB2" t="e">
        <f>AND('data entry'!C17,"AAAAAHuNk9E=")</f>
        <v>#VALUE!</v>
      </c>
      <c r="HC2" t="e">
        <f>AND('data entry'!D17,"AAAAAHuNk9I=")</f>
        <v>#VALUE!</v>
      </c>
      <c r="HD2" t="e">
        <f>AND('data entry'!E17,"AAAAAHuNk9M=")</f>
        <v>#VALUE!</v>
      </c>
      <c r="HE2" t="e">
        <f>AND('data entry'!#REF!,"AAAAAHuNk9Q=")</f>
        <v>#REF!</v>
      </c>
      <c r="HF2" t="e">
        <f>AND('data entry'!#REF!,"AAAAAHuNk9U=")</f>
        <v>#REF!</v>
      </c>
      <c r="HG2" t="e">
        <f>AND('data entry'!#REF!,"AAAAAHuNk9Y=")</f>
        <v>#REF!</v>
      </c>
      <c r="HH2" t="e">
        <f>AND('data entry'!#REF!,"AAAAAHuNk9c=")</f>
        <v>#REF!</v>
      </c>
      <c r="HI2" t="e">
        <f>AND('data entry'!#REF!,"AAAAAHuNk9g=")</f>
        <v>#REF!</v>
      </c>
      <c r="HJ2" t="e">
        <f>AND('data entry'!#REF!,"AAAAAHuNk9k=")</f>
        <v>#REF!</v>
      </c>
      <c r="HK2" t="e">
        <f>AND('data entry'!#REF!,"AAAAAHuNk9o=")</f>
        <v>#REF!</v>
      </c>
      <c r="HL2">
        <f>IF('data entry'!18:18,"AAAAAHuNk9s=",0)</f>
        <v>0</v>
      </c>
      <c r="HM2" t="e">
        <f>AND('data entry'!A18,"AAAAAHuNk9w=")</f>
        <v>#VALUE!</v>
      </c>
      <c r="HN2" t="e">
        <f>AND('data entry'!B18,"AAAAAHuNk90=")</f>
        <v>#VALUE!</v>
      </c>
      <c r="HO2" t="e">
        <f>AND('data entry'!C18,"AAAAAHuNk94=")</f>
        <v>#VALUE!</v>
      </c>
      <c r="HP2" t="e">
        <f>AND('data entry'!D18,"AAAAAHuNk98=")</f>
        <v>#VALUE!</v>
      </c>
      <c r="HQ2" t="e">
        <f>AND('data entry'!E18,"AAAAAHuNk+A=")</f>
        <v>#VALUE!</v>
      </c>
      <c r="HR2" t="e">
        <f>AND('data entry'!#REF!,"AAAAAHuNk+E=")</f>
        <v>#REF!</v>
      </c>
      <c r="HS2" t="e">
        <f>AND('data entry'!#REF!,"AAAAAHuNk+I=")</f>
        <v>#REF!</v>
      </c>
      <c r="HT2" t="e">
        <f>AND('data entry'!#REF!,"AAAAAHuNk+M=")</f>
        <v>#REF!</v>
      </c>
      <c r="HU2" t="e">
        <f>AND('data entry'!#REF!,"AAAAAHuNk+Q=")</f>
        <v>#REF!</v>
      </c>
      <c r="HV2" t="e">
        <f>AND('data entry'!#REF!,"AAAAAHuNk+U=")</f>
        <v>#REF!</v>
      </c>
      <c r="HW2" t="e">
        <f>AND('data entry'!#REF!,"AAAAAHuNk+Y=")</f>
        <v>#REF!</v>
      </c>
      <c r="HX2" t="e">
        <f>AND('data entry'!#REF!,"AAAAAHuNk+c=")</f>
        <v>#REF!</v>
      </c>
      <c r="HY2">
        <f>IF('data entry'!19:19,"AAAAAHuNk+g=",0)</f>
        <v>0</v>
      </c>
      <c r="HZ2" t="e">
        <f>AND('data entry'!A19,"AAAAAHuNk+k=")</f>
        <v>#VALUE!</v>
      </c>
      <c r="IA2" t="e">
        <f>AND('data entry'!B19,"AAAAAHuNk+o=")</f>
        <v>#VALUE!</v>
      </c>
      <c r="IB2" t="e">
        <f>AND('data entry'!C19,"AAAAAHuNk+s=")</f>
        <v>#VALUE!</v>
      </c>
      <c r="IC2" t="e">
        <f>AND('data entry'!D19,"AAAAAHuNk+w=")</f>
        <v>#VALUE!</v>
      </c>
      <c r="ID2" t="e">
        <f>AND('data entry'!E19,"AAAAAHuNk+0=")</f>
        <v>#VALUE!</v>
      </c>
      <c r="IE2" t="e">
        <f>AND('data entry'!#REF!,"AAAAAHuNk+4=")</f>
        <v>#REF!</v>
      </c>
      <c r="IF2" t="e">
        <f>AND('data entry'!#REF!,"AAAAAHuNk+8=")</f>
        <v>#REF!</v>
      </c>
      <c r="IG2" t="e">
        <f>AND('data entry'!#REF!,"AAAAAHuNk/A=")</f>
        <v>#REF!</v>
      </c>
      <c r="IH2" t="e">
        <f>AND('data entry'!#REF!,"AAAAAHuNk/E=")</f>
        <v>#REF!</v>
      </c>
      <c r="II2" t="e">
        <f>AND('data entry'!#REF!,"AAAAAHuNk/I=")</f>
        <v>#REF!</v>
      </c>
      <c r="IJ2" t="e">
        <f>AND('data entry'!#REF!,"AAAAAHuNk/M=")</f>
        <v>#REF!</v>
      </c>
      <c r="IK2" t="e">
        <f>AND('data entry'!#REF!,"AAAAAHuNk/Q=")</f>
        <v>#REF!</v>
      </c>
      <c r="IL2">
        <f>IF('data entry'!20:20,"AAAAAHuNk/U=",0)</f>
        <v>0</v>
      </c>
      <c r="IM2" t="e">
        <f>AND('data entry'!A20,"AAAAAHuNk/Y=")</f>
        <v>#VALUE!</v>
      </c>
      <c r="IN2" t="e">
        <f>AND('data entry'!B20,"AAAAAHuNk/c=")</f>
        <v>#VALUE!</v>
      </c>
      <c r="IO2" t="e">
        <f>AND('data entry'!C20,"AAAAAHuNk/g=")</f>
        <v>#VALUE!</v>
      </c>
      <c r="IP2" t="e">
        <f>AND('data entry'!D20,"AAAAAHuNk/k=")</f>
        <v>#VALUE!</v>
      </c>
      <c r="IQ2" t="e">
        <f>AND('data entry'!E20,"AAAAAHuNk/o=")</f>
        <v>#VALUE!</v>
      </c>
      <c r="IR2" t="e">
        <f>AND('data entry'!#REF!,"AAAAAHuNk/s=")</f>
        <v>#REF!</v>
      </c>
      <c r="IS2" t="e">
        <f>AND('data entry'!#REF!,"AAAAAHuNk/w=")</f>
        <v>#REF!</v>
      </c>
      <c r="IT2" t="e">
        <f>AND('data entry'!#REF!,"AAAAAHuNk/0=")</f>
        <v>#REF!</v>
      </c>
      <c r="IU2" t="e">
        <f>AND('data entry'!#REF!,"AAAAAHuNk/4=")</f>
        <v>#REF!</v>
      </c>
      <c r="IV2" t="e">
        <f>AND('data entry'!#REF!,"AAAAAHuNk/8=")</f>
        <v>#REF!</v>
      </c>
    </row>
    <row r="3" spans="1:256">
      <c r="A3" t="e">
        <f>AND('data entry'!#REF!,"AAAAAFUfPwA=")</f>
        <v>#REF!</v>
      </c>
      <c r="B3" t="e">
        <f>AND('data entry'!#REF!,"AAAAAFUfPwE=")</f>
        <v>#REF!</v>
      </c>
      <c r="C3">
        <f>IF('data entry'!21:21,"AAAAAFUfPwI=",0)</f>
        <v>0</v>
      </c>
      <c r="D3" t="e">
        <f>AND('data entry'!A21,"AAAAAFUfPwM=")</f>
        <v>#VALUE!</v>
      </c>
      <c r="E3" t="e">
        <f>AND('data entry'!B21,"AAAAAFUfPwQ=")</f>
        <v>#VALUE!</v>
      </c>
      <c r="F3" t="e">
        <f>AND('data entry'!C21,"AAAAAFUfPwU=")</f>
        <v>#VALUE!</v>
      </c>
      <c r="G3" t="e">
        <f>AND('data entry'!D21,"AAAAAFUfPwY=")</f>
        <v>#VALUE!</v>
      </c>
      <c r="H3" t="e">
        <f>AND('data entry'!E21,"AAAAAFUfPwc=")</f>
        <v>#VALUE!</v>
      </c>
      <c r="I3" t="e">
        <f>AND('data entry'!#REF!,"AAAAAFUfPwg=")</f>
        <v>#REF!</v>
      </c>
      <c r="J3" t="e">
        <f>AND('data entry'!#REF!,"AAAAAFUfPwk=")</f>
        <v>#REF!</v>
      </c>
      <c r="K3" t="e">
        <f>AND('data entry'!#REF!,"AAAAAFUfPwo=")</f>
        <v>#REF!</v>
      </c>
      <c r="L3" t="e">
        <f>AND('data entry'!#REF!,"AAAAAFUfPws=")</f>
        <v>#REF!</v>
      </c>
      <c r="M3" t="e">
        <f>AND('data entry'!#REF!,"AAAAAFUfPww=")</f>
        <v>#REF!</v>
      </c>
      <c r="N3" t="e">
        <f>AND('data entry'!#REF!,"AAAAAFUfPw0=")</f>
        <v>#REF!</v>
      </c>
      <c r="O3" t="e">
        <f>AND('data entry'!#REF!,"AAAAAFUfPw4=")</f>
        <v>#REF!</v>
      </c>
      <c r="P3">
        <f>IF('data entry'!22:22,"AAAAAFUfPw8=",0)</f>
        <v>0</v>
      </c>
      <c r="Q3" t="e">
        <f>AND('data entry'!A22,"AAAAAFUfPxA=")</f>
        <v>#VALUE!</v>
      </c>
      <c r="R3" t="e">
        <f>AND('data entry'!B22,"AAAAAFUfPxE=")</f>
        <v>#VALUE!</v>
      </c>
      <c r="S3" t="e">
        <f>AND('data entry'!C22,"AAAAAFUfPxI=")</f>
        <v>#VALUE!</v>
      </c>
      <c r="T3" t="e">
        <f>AND('data entry'!D22,"AAAAAFUfPxM=")</f>
        <v>#VALUE!</v>
      </c>
      <c r="U3" t="e">
        <f>AND('data entry'!E22,"AAAAAFUfPxQ=")</f>
        <v>#VALUE!</v>
      </c>
      <c r="V3" t="e">
        <f>AND('data entry'!#REF!,"AAAAAFUfPxU=")</f>
        <v>#REF!</v>
      </c>
      <c r="W3" t="e">
        <f>AND('data entry'!#REF!,"AAAAAFUfPxY=")</f>
        <v>#REF!</v>
      </c>
      <c r="X3" t="e">
        <f>AND('data entry'!#REF!,"AAAAAFUfPxc=")</f>
        <v>#REF!</v>
      </c>
      <c r="Y3" t="e">
        <f>AND('data entry'!#REF!,"AAAAAFUfPxg=")</f>
        <v>#REF!</v>
      </c>
      <c r="Z3" t="e">
        <f>AND('data entry'!#REF!,"AAAAAFUfPxk=")</f>
        <v>#REF!</v>
      </c>
      <c r="AA3" t="e">
        <f>AND('data entry'!#REF!,"AAAAAFUfPxo=")</f>
        <v>#REF!</v>
      </c>
      <c r="AB3" t="e">
        <f>AND('data entry'!#REF!,"AAAAAFUfPxs=")</f>
        <v>#REF!</v>
      </c>
      <c r="AC3">
        <f>IF('data entry'!23:23,"AAAAAFUfPxw=",0)</f>
        <v>0</v>
      </c>
      <c r="AD3" t="e">
        <f>AND('data entry'!A23,"AAAAAFUfPx0=")</f>
        <v>#VALUE!</v>
      </c>
      <c r="AE3" t="e">
        <f>AND('data entry'!B23,"AAAAAFUfPx4=")</f>
        <v>#VALUE!</v>
      </c>
      <c r="AF3" t="e">
        <f>AND('data entry'!C23,"AAAAAFUfPx8=")</f>
        <v>#VALUE!</v>
      </c>
      <c r="AG3" t="e">
        <f>AND('data entry'!D23,"AAAAAFUfPyA=")</f>
        <v>#VALUE!</v>
      </c>
      <c r="AH3" t="e">
        <f>AND('data entry'!E23,"AAAAAFUfPyE=")</f>
        <v>#VALUE!</v>
      </c>
      <c r="AI3" t="e">
        <f>AND('data entry'!#REF!,"AAAAAFUfPyI=")</f>
        <v>#REF!</v>
      </c>
      <c r="AJ3" t="e">
        <f>AND('data entry'!#REF!,"AAAAAFUfPyM=")</f>
        <v>#REF!</v>
      </c>
      <c r="AK3" t="e">
        <f>AND('data entry'!#REF!,"AAAAAFUfPyQ=")</f>
        <v>#REF!</v>
      </c>
      <c r="AL3" t="e">
        <f>AND('data entry'!#REF!,"AAAAAFUfPyU=")</f>
        <v>#REF!</v>
      </c>
      <c r="AM3" t="e">
        <f>AND('data entry'!#REF!,"AAAAAFUfPyY=")</f>
        <v>#REF!</v>
      </c>
      <c r="AN3" t="e">
        <f>AND('data entry'!#REF!,"AAAAAFUfPyc=")</f>
        <v>#REF!</v>
      </c>
      <c r="AO3" t="e">
        <f>AND('data entry'!#REF!,"AAAAAFUfPyg=")</f>
        <v>#REF!</v>
      </c>
      <c r="AP3">
        <f>IF('data entry'!24:24,"AAAAAFUfPyk=",0)</f>
        <v>0</v>
      </c>
      <c r="AQ3" t="e">
        <f>AND('data entry'!A24,"AAAAAFUfPyo=")</f>
        <v>#VALUE!</v>
      </c>
      <c r="AR3" t="e">
        <f>AND('data entry'!B24,"AAAAAFUfPys=")</f>
        <v>#VALUE!</v>
      </c>
      <c r="AS3" t="e">
        <f>AND('data entry'!C24,"AAAAAFUfPyw=")</f>
        <v>#VALUE!</v>
      </c>
      <c r="AT3" t="e">
        <f>AND('data entry'!D24,"AAAAAFUfPy0=")</f>
        <v>#VALUE!</v>
      </c>
      <c r="AU3" t="e">
        <f>AND('data entry'!E24,"AAAAAFUfPy4=")</f>
        <v>#VALUE!</v>
      </c>
      <c r="AV3" t="e">
        <f>AND('data entry'!#REF!,"AAAAAFUfPy8=")</f>
        <v>#REF!</v>
      </c>
      <c r="AW3" t="e">
        <f>AND('data entry'!#REF!,"AAAAAFUfPzA=")</f>
        <v>#REF!</v>
      </c>
      <c r="AX3" t="e">
        <f>AND('data entry'!#REF!,"AAAAAFUfPzE=")</f>
        <v>#REF!</v>
      </c>
      <c r="AY3" t="e">
        <f>AND('data entry'!#REF!,"AAAAAFUfPzI=")</f>
        <v>#REF!</v>
      </c>
      <c r="AZ3" t="e">
        <f>AND('data entry'!#REF!,"AAAAAFUfPzM=")</f>
        <v>#REF!</v>
      </c>
      <c r="BA3" t="e">
        <f>AND('data entry'!#REF!,"AAAAAFUfPzQ=")</f>
        <v>#REF!</v>
      </c>
      <c r="BB3" t="e">
        <f>AND('data entry'!#REF!,"AAAAAFUfPzU=")</f>
        <v>#REF!</v>
      </c>
      <c r="BC3">
        <f>IF('data entry'!25:25,"AAAAAFUfPzY=",0)</f>
        <v>0</v>
      </c>
      <c r="BD3" t="e">
        <f>AND('data entry'!A25,"AAAAAFUfPzc=")</f>
        <v>#VALUE!</v>
      </c>
      <c r="BE3" t="e">
        <f>AND('data entry'!B25,"AAAAAFUfPzg=")</f>
        <v>#VALUE!</v>
      </c>
      <c r="BF3" t="e">
        <f>AND('data entry'!C25,"AAAAAFUfPzk=")</f>
        <v>#VALUE!</v>
      </c>
      <c r="BG3" t="e">
        <f>AND('data entry'!D25,"AAAAAFUfPzo=")</f>
        <v>#VALUE!</v>
      </c>
      <c r="BH3" t="e">
        <f>AND('data entry'!E25,"AAAAAFUfPzs=")</f>
        <v>#VALUE!</v>
      </c>
      <c r="BI3" t="e">
        <f>AND('data entry'!#REF!,"AAAAAFUfPzw=")</f>
        <v>#REF!</v>
      </c>
      <c r="BJ3" t="e">
        <f>AND('data entry'!#REF!,"AAAAAFUfPz0=")</f>
        <v>#REF!</v>
      </c>
      <c r="BK3" t="e">
        <f>AND('data entry'!#REF!,"AAAAAFUfPz4=")</f>
        <v>#REF!</v>
      </c>
      <c r="BL3" t="e">
        <f>AND('data entry'!#REF!,"AAAAAFUfPz8=")</f>
        <v>#REF!</v>
      </c>
      <c r="BM3" t="e">
        <f>AND('data entry'!#REF!,"AAAAAFUfP0A=")</f>
        <v>#REF!</v>
      </c>
      <c r="BN3" t="e">
        <f>AND('data entry'!#REF!,"AAAAAFUfP0E=")</f>
        <v>#REF!</v>
      </c>
      <c r="BO3" t="e">
        <f>AND('data entry'!#REF!,"AAAAAFUfP0I=")</f>
        <v>#REF!</v>
      </c>
      <c r="BP3">
        <f>IF('data entry'!26:26,"AAAAAFUfP0M=",0)</f>
        <v>0</v>
      </c>
      <c r="BQ3" t="e">
        <f>AND('data entry'!A26,"AAAAAFUfP0Q=")</f>
        <v>#VALUE!</v>
      </c>
      <c r="BR3" t="e">
        <f>AND('data entry'!B26,"AAAAAFUfP0U=")</f>
        <v>#VALUE!</v>
      </c>
      <c r="BS3" t="e">
        <f>AND('data entry'!C26,"AAAAAFUfP0Y=")</f>
        <v>#VALUE!</v>
      </c>
      <c r="BT3" t="e">
        <f>AND('data entry'!D26,"AAAAAFUfP0c=")</f>
        <v>#VALUE!</v>
      </c>
      <c r="BU3" t="e">
        <f>AND('data entry'!E26,"AAAAAFUfP0g=")</f>
        <v>#VALUE!</v>
      </c>
      <c r="BV3" t="e">
        <f>AND('data entry'!#REF!,"AAAAAFUfP0k=")</f>
        <v>#REF!</v>
      </c>
      <c r="BW3" t="e">
        <f>AND('data entry'!#REF!,"AAAAAFUfP0o=")</f>
        <v>#REF!</v>
      </c>
      <c r="BX3" t="e">
        <f>AND('data entry'!#REF!,"AAAAAFUfP0s=")</f>
        <v>#REF!</v>
      </c>
      <c r="BY3" t="e">
        <f>AND('data entry'!#REF!,"AAAAAFUfP0w=")</f>
        <v>#REF!</v>
      </c>
      <c r="BZ3" t="e">
        <f>AND('data entry'!#REF!,"AAAAAFUfP00=")</f>
        <v>#REF!</v>
      </c>
      <c r="CA3" t="e">
        <f>AND('data entry'!#REF!,"AAAAAFUfP04=")</f>
        <v>#REF!</v>
      </c>
      <c r="CB3" t="e">
        <f>AND('data entry'!#REF!,"AAAAAFUfP08=")</f>
        <v>#REF!</v>
      </c>
      <c r="CC3">
        <f>IF('data entry'!27:27,"AAAAAFUfP1A=",0)</f>
        <v>0</v>
      </c>
      <c r="CD3" t="e">
        <f>AND('data entry'!A27,"AAAAAFUfP1E=")</f>
        <v>#VALUE!</v>
      </c>
      <c r="CE3" t="e">
        <f>AND('data entry'!B27,"AAAAAFUfP1I=")</f>
        <v>#VALUE!</v>
      </c>
      <c r="CF3" t="e">
        <f>AND('data entry'!C27,"AAAAAFUfP1M=")</f>
        <v>#VALUE!</v>
      </c>
      <c r="CG3" t="e">
        <f>AND('data entry'!D27,"AAAAAFUfP1Q=")</f>
        <v>#VALUE!</v>
      </c>
      <c r="CH3" t="e">
        <f>AND('data entry'!E27,"AAAAAFUfP1U=")</f>
        <v>#VALUE!</v>
      </c>
      <c r="CI3" t="e">
        <f>AND('data entry'!#REF!,"AAAAAFUfP1Y=")</f>
        <v>#REF!</v>
      </c>
      <c r="CJ3" t="e">
        <f>AND('data entry'!#REF!,"AAAAAFUfP1c=")</f>
        <v>#REF!</v>
      </c>
      <c r="CK3" t="e">
        <f>AND('data entry'!#REF!,"AAAAAFUfP1g=")</f>
        <v>#REF!</v>
      </c>
      <c r="CL3" t="e">
        <f>AND('data entry'!#REF!,"AAAAAFUfP1k=")</f>
        <v>#REF!</v>
      </c>
      <c r="CM3" t="e">
        <f>AND('data entry'!#REF!,"AAAAAFUfP1o=")</f>
        <v>#REF!</v>
      </c>
      <c r="CN3" t="e">
        <f>AND('data entry'!#REF!,"AAAAAFUfP1s=")</f>
        <v>#REF!</v>
      </c>
      <c r="CO3" t="e">
        <f>AND('data entry'!#REF!,"AAAAAFUfP1w=")</f>
        <v>#REF!</v>
      </c>
      <c r="CP3">
        <f>IF('data entry'!28:28,"AAAAAFUfP10=",0)</f>
        <v>0</v>
      </c>
      <c r="CQ3" t="e">
        <f>AND('data entry'!A28,"AAAAAFUfP14=")</f>
        <v>#VALUE!</v>
      </c>
      <c r="CR3" t="e">
        <f>AND('data entry'!B28,"AAAAAFUfP18=")</f>
        <v>#VALUE!</v>
      </c>
      <c r="CS3" t="e">
        <f>AND('data entry'!C28,"AAAAAFUfP2A=")</f>
        <v>#VALUE!</v>
      </c>
      <c r="CT3" t="e">
        <f>AND('data entry'!D28,"AAAAAFUfP2E=")</f>
        <v>#VALUE!</v>
      </c>
      <c r="CU3" t="e">
        <f>AND('data entry'!E28,"AAAAAFUfP2I=")</f>
        <v>#VALUE!</v>
      </c>
      <c r="CV3" t="e">
        <f>AND('data entry'!#REF!,"AAAAAFUfP2M=")</f>
        <v>#REF!</v>
      </c>
      <c r="CW3" t="e">
        <f>AND('data entry'!#REF!,"AAAAAFUfP2Q=")</f>
        <v>#REF!</v>
      </c>
      <c r="CX3" t="e">
        <f>AND('data entry'!#REF!,"AAAAAFUfP2U=")</f>
        <v>#REF!</v>
      </c>
      <c r="CY3" t="e">
        <f>AND('data entry'!#REF!,"AAAAAFUfP2Y=")</f>
        <v>#REF!</v>
      </c>
      <c r="CZ3" t="e">
        <f>AND('data entry'!#REF!,"AAAAAFUfP2c=")</f>
        <v>#REF!</v>
      </c>
      <c r="DA3" t="e">
        <f>AND('data entry'!#REF!,"AAAAAFUfP2g=")</f>
        <v>#REF!</v>
      </c>
      <c r="DB3" t="e">
        <f>AND('data entry'!#REF!,"AAAAAFUfP2k=")</f>
        <v>#REF!</v>
      </c>
      <c r="DC3">
        <f>IF('data entry'!29:29,"AAAAAFUfP2o=",0)</f>
        <v>0</v>
      </c>
      <c r="DD3" t="e">
        <f>AND('data entry'!A29,"AAAAAFUfP2s=")</f>
        <v>#VALUE!</v>
      </c>
      <c r="DE3" t="e">
        <f>AND('data entry'!B29,"AAAAAFUfP2w=")</f>
        <v>#VALUE!</v>
      </c>
      <c r="DF3" t="e">
        <f>AND('data entry'!C29,"AAAAAFUfP20=")</f>
        <v>#VALUE!</v>
      </c>
      <c r="DG3" t="e">
        <f>AND('data entry'!D29,"AAAAAFUfP24=")</f>
        <v>#VALUE!</v>
      </c>
      <c r="DH3" t="e">
        <f>AND('data entry'!E29,"AAAAAFUfP28=")</f>
        <v>#VALUE!</v>
      </c>
      <c r="DI3" t="e">
        <f>AND('data entry'!#REF!,"AAAAAFUfP3A=")</f>
        <v>#REF!</v>
      </c>
      <c r="DJ3" t="e">
        <f>AND('data entry'!#REF!,"AAAAAFUfP3E=")</f>
        <v>#REF!</v>
      </c>
      <c r="DK3" t="e">
        <f>AND('data entry'!#REF!,"AAAAAFUfP3I=")</f>
        <v>#REF!</v>
      </c>
      <c r="DL3" t="e">
        <f>AND('data entry'!#REF!,"AAAAAFUfP3M=")</f>
        <v>#REF!</v>
      </c>
      <c r="DM3" t="e">
        <f>AND('data entry'!#REF!,"AAAAAFUfP3Q=")</f>
        <v>#REF!</v>
      </c>
      <c r="DN3" t="e">
        <f>AND('data entry'!#REF!,"AAAAAFUfP3U=")</f>
        <v>#REF!</v>
      </c>
      <c r="DO3" t="e">
        <f>AND('data entry'!#REF!,"AAAAAFUfP3Y=")</f>
        <v>#REF!</v>
      </c>
      <c r="DP3">
        <f>IF('data entry'!30:30,"AAAAAFUfP3c=",0)</f>
        <v>0</v>
      </c>
      <c r="DQ3" t="e">
        <f>AND('data entry'!A30,"AAAAAFUfP3g=")</f>
        <v>#VALUE!</v>
      </c>
      <c r="DR3" t="e">
        <f>AND('data entry'!B30,"AAAAAFUfP3k=")</f>
        <v>#VALUE!</v>
      </c>
      <c r="DS3" t="e">
        <f>AND('data entry'!C30,"AAAAAFUfP3o=")</f>
        <v>#VALUE!</v>
      </c>
      <c r="DT3" t="e">
        <f>AND('data entry'!D30,"AAAAAFUfP3s=")</f>
        <v>#VALUE!</v>
      </c>
      <c r="DU3" t="e">
        <f>AND('data entry'!E30,"AAAAAFUfP3w=")</f>
        <v>#VALUE!</v>
      </c>
      <c r="DV3" t="e">
        <f>AND('data entry'!#REF!,"AAAAAFUfP30=")</f>
        <v>#REF!</v>
      </c>
      <c r="DW3" t="e">
        <f>AND('data entry'!#REF!,"AAAAAFUfP34=")</f>
        <v>#REF!</v>
      </c>
      <c r="DX3" t="e">
        <f>AND('data entry'!#REF!,"AAAAAFUfP38=")</f>
        <v>#REF!</v>
      </c>
      <c r="DY3" t="e">
        <f>AND('data entry'!#REF!,"AAAAAFUfP4A=")</f>
        <v>#REF!</v>
      </c>
      <c r="DZ3" t="e">
        <f>AND('data entry'!#REF!,"AAAAAFUfP4E=")</f>
        <v>#REF!</v>
      </c>
      <c r="EA3" t="e">
        <f>AND('data entry'!#REF!,"AAAAAFUfP4I=")</f>
        <v>#REF!</v>
      </c>
      <c r="EB3" t="e">
        <f>AND('data entry'!#REF!,"AAAAAFUfP4M=")</f>
        <v>#REF!</v>
      </c>
      <c r="EC3">
        <f>IF('data entry'!31:31,"AAAAAFUfP4Q=",0)</f>
        <v>0</v>
      </c>
      <c r="ED3" t="e">
        <f>AND('data entry'!A31,"AAAAAFUfP4U=")</f>
        <v>#VALUE!</v>
      </c>
      <c r="EE3" t="e">
        <f>AND('data entry'!B31,"AAAAAFUfP4Y=")</f>
        <v>#VALUE!</v>
      </c>
      <c r="EF3" t="e">
        <f>AND('data entry'!C31,"AAAAAFUfP4c=")</f>
        <v>#VALUE!</v>
      </c>
      <c r="EG3" t="e">
        <f>AND('data entry'!D31,"AAAAAFUfP4g=")</f>
        <v>#VALUE!</v>
      </c>
      <c r="EH3" t="e">
        <f>AND('data entry'!E31,"AAAAAFUfP4k=")</f>
        <v>#VALUE!</v>
      </c>
      <c r="EI3" t="e">
        <f>AND('data entry'!#REF!,"AAAAAFUfP4o=")</f>
        <v>#REF!</v>
      </c>
      <c r="EJ3" t="e">
        <f>AND('data entry'!#REF!,"AAAAAFUfP4s=")</f>
        <v>#REF!</v>
      </c>
      <c r="EK3" t="e">
        <f>AND('data entry'!#REF!,"AAAAAFUfP4w=")</f>
        <v>#REF!</v>
      </c>
      <c r="EL3" t="e">
        <f>AND('data entry'!#REF!,"AAAAAFUfP40=")</f>
        <v>#REF!</v>
      </c>
      <c r="EM3" t="e">
        <f>AND('data entry'!#REF!,"AAAAAFUfP44=")</f>
        <v>#REF!</v>
      </c>
      <c r="EN3" t="e">
        <f>AND('data entry'!#REF!,"AAAAAFUfP48=")</f>
        <v>#REF!</v>
      </c>
      <c r="EO3" t="e">
        <f>AND('data entry'!#REF!,"AAAAAFUfP5A=")</f>
        <v>#REF!</v>
      </c>
      <c r="EP3">
        <f>IF('data entry'!32:32,"AAAAAFUfP5E=",0)</f>
        <v>0</v>
      </c>
      <c r="EQ3" t="e">
        <f>AND('data entry'!A32,"AAAAAFUfP5I=")</f>
        <v>#VALUE!</v>
      </c>
      <c r="ER3" t="e">
        <f>AND('data entry'!B32,"AAAAAFUfP5M=")</f>
        <v>#VALUE!</v>
      </c>
      <c r="ES3" t="e">
        <f>AND('data entry'!C32,"AAAAAFUfP5Q=")</f>
        <v>#VALUE!</v>
      </c>
      <c r="ET3" t="e">
        <f>AND('data entry'!D32,"AAAAAFUfP5U=")</f>
        <v>#VALUE!</v>
      </c>
      <c r="EU3" t="e">
        <f>AND('data entry'!E32,"AAAAAFUfP5Y=")</f>
        <v>#VALUE!</v>
      </c>
      <c r="EV3" t="e">
        <f>AND('data entry'!#REF!,"AAAAAFUfP5c=")</f>
        <v>#REF!</v>
      </c>
      <c r="EW3" t="e">
        <f>AND('data entry'!#REF!,"AAAAAFUfP5g=")</f>
        <v>#REF!</v>
      </c>
      <c r="EX3" t="e">
        <f>AND('data entry'!#REF!,"AAAAAFUfP5k=")</f>
        <v>#REF!</v>
      </c>
      <c r="EY3" t="e">
        <f>AND('data entry'!#REF!,"AAAAAFUfP5o=")</f>
        <v>#REF!</v>
      </c>
      <c r="EZ3" t="e">
        <f>AND('data entry'!#REF!,"AAAAAFUfP5s=")</f>
        <v>#REF!</v>
      </c>
      <c r="FA3" t="e">
        <f>AND('data entry'!#REF!,"AAAAAFUfP5w=")</f>
        <v>#REF!</v>
      </c>
      <c r="FB3" t="e">
        <f>AND('data entry'!#REF!,"AAAAAFUfP50=")</f>
        <v>#REF!</v>
      </c>
      <c r="FC3">
        <f>IF('data entry'!33:33,"AAAAAFUfP54=",0)</f>
        <v>0</v>
      </c>
      <c r="FD3" t="e">
        <f>AND('data entry'!A33,"AAAAAFUfP58=")</f>
        <v>#VALUE!</v>
      </c>
      <c r="FE3" t="e">
        <f>AND('data entry'!B33,"AAAAAFUfP6A=")</f>
        <v>#VALUE!</v>
      </c>
      <c r="FF3" t="e">
        <f>AND('data entry'!C33,"AAAAAFUfP6E=")</f>
        <v>#VALUE!</v>
      </c>
      <c r="FG3" t="e">
        <f>AND('data entry'!D33,"AAAAAFUfP6I=")</f>
        <v>#VALUE!</v>
      </c>
      <c r="FH3" t="e">
        <f>AND('data entry'!E33,"AAAAAFUfP6M=")</f>
        <v>#VALUE!</v>
      </c>
      <c r="FI3" t="e">
        <f>AND('data entry'!#REF!,"AAAAAFUfP6Q=")</f>
        <v>#REF!</v>
      </c>
      <c r="FJ3" t="e">
        <f>AND('data entry'!#REF!,"AAAAAFUfP6U=")</f>
        <v>#REF!</v>
      </c>
      <c r="FK3" t="e">
        <f>AND('data entry'!#REF!,"AAAAAFUfP6Y=")</f>
        <v>#REF!</v>
      </c>
      <c r="FL3" t="e">
        <f>AND('data entry'!#REF!,"AAAAAFUfP6c=")</f>
        <v>#REF!</v>
      </c>
      <c r="FM3" t="e">
        <f>AND('data entry'!#REF!,"AAAAAFUfP6g=")</f>
        <v>#REF!</v>
      </c>
      <c r="FN3" t="e">
        <f>AND('data entry'!#REF!,"AAAAAFUfP6k=")</f>
        <v>#REF!</v>
      </c>
      <c r="FO3" t="e">
        <f>AND('data entry'!#REF!,"AAAAAFUfP6o=")</f>
        <v>#REF!</v>
      </c>
      <c r="FP3">
        <f>IF('data entry'!34:34,"AAAAAFUfP6s=",0)</f>
        <v>0</v>
      </c>
      <c r="FQ3" t="e">
        <f>AND('data entry'!A34,"AAAAAFUfP6w=")</f>
        <v>#VALUE!</v>
      </c>
      <c r="FR3" t="e">
        <f>AND('data entry'!B34,"AAAAAFUfP60=")</f>
        <v>#VALUE!</v>
      </c>
      <c r="FS3" t="e">
        <f>AND('data entry'!C34,"AAAAAFUfP64=")</f>
        <v>#VALUE!</v>
      </c>
      <c r="FT3" t="e">
        <f>AND('data entry'!D34,"AAAAAFUfP68=")</f>
        <v>#VALUE!</v>
      </c>
      <c r="FU3" t="e">
        <f>AND('data entry'!E34,"AAAAAFUfP7A=")</f>
        <v>#VALUE!</v>
      </c>
      <c r="FV3" t="e">
        <f>AND('data entry'!#REF!,"AAAAAFUfP7E=")</f>
        <v>#REF!</v>
      </c>
      <c r="FW3" t="e">
        <f>AND('data entry'!#REF!,"AAAAAFUfP7I=")</f>
        <v>#REF!</v>
      </c>
      <c r="FX3" t="e">
        <f>AND('data entry'!#REF!,"AAAAAFUfP7M=")</f>
        <v>#REF!</v>
      </c>
      <c r="FY3" t="e">
        <f>AND('data entry'!#REF!,"AAAAAFUfP7Q=")</f>
        <v>#REF!</v>
      </c>
      <c r="FZ3" t="e">
        <f>AND('data entry'!#REF!,"AAAAAFUfP7U=")</f>
        <v>#REF!</v>
      </c>
      <c r="GA3" t="e">
        <f>AND('data entry'!#REF!,"AAAAAFUfP7Y=")</f>
        <v>#REF!</v>
      </c>
      <c r="GB3" t="e">
        <f>AND('data entry'!#REF!,"AAAAAFUfP7c=")</f>
        <v>#REF!</v>
      </c>
      <c r="GC3">
        <f>IF('data entry'!35:35,"AAAAAFUfP7g=",0)</f>
        <v>0</v>
      </c>
      <c r="GD3" t="e">
        <f>AND('data entry'!A35,"AAAAAFUfP7k=")</f>
        <v>#VALUE!</v>
      </c>
      <c r="GE3" t="e">
        <f>AND('data entry'!B35,"AAAAAFUfP7o=")</f>
        <v>#VALUE!</v>
      </c>
      <c r="GF3" t="e">
        <f>AND('data entry'!C35,"AAAAAFUfP7s=")</f>
        <v>#VALUE!</v>
      </c>
      <c r="GG3" t="e">
        <f>AND('data entry'!D35,"AAAAAFUfP7w=")</f>
        <v>#VALUE!</v>
      </c>
      <c r="GH3" t="e">
        <f>AND('data entry'!E35,"AAAAAFUfP70=")</f>
        <v>#VALUE!</v>
      </c>
      <c r="GI3" t="e">
        <f>AND('data entry'!#REF!,"AAAAAFUfP74=")</f>
        <v>#REF!</v>
      </c>
      <c r="GJ3" t="e">
        <f>AND('data entry'!#REF!,"AAAAAFUfP78=")</f>
        <v>#REF!</v>
      </c>
      <c r="GK3" t="e">
        <f>AND('data entry'!#REF!,"AAAAAFUfP8A=")</f>
        <v>#REF!</v>
      </c>
      <c r="GL3" t="e">
        <f>AND('data entry'!#REF!,"AAAAAFUfP8E=")</f>
        <v>#REF!</v>
      </c>
      <c r="GM3" t="e">
        <f>AND('data entry'!#REF!,"AAAAAFUfP8I=")</f>
        <v>#REF!</v>
      </c>
      <c r="GN3" t="e">
        <f>AND('data entry'!#REF!,"AAAAAFUfP8M=")</f>
        <v>#REF!</v>
      </c>
      <c r="GO3" t="e">
        <f>AND('data entry'!#REF!,"AAAAAFUfP8Q=")</f>
        <v>#REF!</v>
      </c>
      <c r="GP3">
        <f>IF('data entry'!36:36,"AAAAAFUfP8U=",0)</f>
        <v>0</v>
      </c>
      <c r="GQ3" t="e">
        <f>AND('data entry'!A36,"AAAAAFUfP8Y=")</f>
        <v>#VALUE!</v>
      </c>
      <c r="GR3" t="e">
        <f>AND('data entry'!B36,"AAAAAFUfP8c=")</f>
        <v>#VALUE!</v>
      </c>
      <c r="GS3" t="e">
        <f>AND('data entry'!C36,"AAAAAFUfP8g=")</f>
        <v>#VALUE!</v>
      </c>
      <c r="GT3" t="e">
        <f>AND('data entry'!D36,"AAAAAFUfP8k=")</f>
        <v>#VALUE!</v>
      </c>
      <c r="GU3" t="e">
        <f>AND('data entry'!E36,"AAAAAFUfP8o=")</f>
        <v>#VALUE!</v>
      </c>
      <c r="GV3" t="e">
        <f>AND('data entry'!#REF!,"AAAAAFUfP8s=")</f>
        <v>#REF!</v>
      </c>
      <c r="GW3" t="e">
        <f>AND('data entry'!#REF!,"AAAAAFUfP8w=")</f>
        <v>#REF!</v>
      </c>
      <c r="GX3" t="e">
        <f>AND('data entry'!#REF!,"AAAAAFUfP80=")</f>
        <v>#REF!</v>
      </c>
      <c r="GY3" t="e">
        <f>AND('data entry'!#REF!,"AAAAAFUfP84=")</f>
        <v>#REF!</v>
      </c>
      <c r="GZ3" t="e">
        <f>AND('data entry'!#REF!,"AAAAAFUfP88=")</f>
        <v>#REF!</v>
      </c>
      <c r="HA3" t="e">
        <f>AND('data entry'!#REF!,"AAAAAFUfP9A=")</f>
        <v>#REF!</v>
      </c>
      <c r="HB3" t="e">
        <f>AND('data entry'!#REF!,"AAAAAFUfP9E=")</f>
        <v>#REF!</v>
      </c>
      <c r="HC3">
        <f>IF('data entry'!37:37,"AAAAAFUfP9I=",0)</f>
        <v>0</v>
      </c>
      <c r="HD3" t="e">
        <f>AND('data entry'!A37,"AAAAAFUfP9M=")</f>
        <v>#VALUE!</v>
      </c>
      <c r="HE3" t="e">
        <f>AND('data entry'!B37,"AAAAAFUfP9Q=")</f>
        <v>#VALUE!</v>
      </c>
      <c r="HF3" t="e">
        <f>AND('data entry'!C37,"AAAAAFUfP9U=")</f>
        <v>#VALUE!</v>
      </c>
      <c r="HG3" t="e">
        <f>AND('data entry'!D37,"AAAAAFUfP9Y=")</f>
        <v>#VALUE!</v>
      </c>
      <c r="HH3" t="e">
        <f>AND('data entry'!E37,"AAAAAFUfP9c=")</f>
        <v>#VALUE!</v>
      </c>
      <c r="HI3" t="e">
        <f>AND('data entry'!#REF!,"AAAAAFUfP9g=")</f>
        <v>#REF!</v>
      </c>
      <c r="HJ3" t="e">
        <f>AND('data entry'!#REF!,"AAAAAFUfP9k=")</f>
        <v>#REF!</v>
      </c>
      <c r="HK3" t="e">
        <f>AND('data entry'!#REF!,"AAAAAFUfP9o=")</f>
        <v>#REF!</v>
      </c>
      <c r="HL3" t="e">
        <f>AND('data entry'!#REF!,"AAAAAFUfP9s=")</f>
        <v>#REF!</v>
      </c>
      <c r="HM3" t="e">
        <f>AND('data entry'!#REF!,"AAAAAFUfP9w=")</f>
        <v>#REF!</v>
      </c>
      <c r="HN3" t="e">
        <f>AND('data entry'!#REF!,"AAAAAFUfP90=")</f>
        <v>#REF!</v>
      </c>
      <c r="HO3" t="e">
        <f>AND('data entry'!#REF!,"AAAAAFUfP94=")</f>
        <v>#REF!</v>
      </c>
      <c r="HP3">
        <f>IF('data entry'!38:38,"AAAAAFUfP98=",0)</f>
        <v>0</v>
      </c>
      <c r="HQ3" t="e">
        <f>AND('data entry'!A38,"AAAAAFUfP+A=")</f>
        <v>#VALUE!</v>
      </c>
      <c r="HR3" t="e">
        <f>AND('data entry'!B38,"AAAAAFUfP+E=")</f>
        <v>#VALUE!</v>
      </c>
      <c r="HS3" t="e">
        <f>AND('data entry'!C38,"AAAAAFUfP+I=")</f>
        <v>#VALUE!</v>
      </c>
      <c r="HT3" t="e">
        <f>AND('data entry'!D38,"AAAAAFUfP+M=")</f>
        <v>#VALUE!</v>
      </c>
      <c r="HU3" t="e">
        <f>AND('data entry'!E38,"AAAAAFUfP+Q=")</f>
        <v>#VALUE!</v>
      </c>
      <c r="HV3" t="e">
        <f>AND('data entry'!#REF!,"AAAAAFUfP+U=")</f>
        <v>#REF!</v>
      </c>
      <c r="HW3" t="e">
        <f>AND('data entry'!#REF!,"AAAAAFUfP+Y=")</f>
        <v>#REF!</v>
      </c>
      <c r="HX3" t="e">
        <f>AND('data entry'!#REF!,"AAAAAFUfP+c=")</f>
        <v>#REF!</v>
      </c>
      <c r="HY3" t="e">
        <f>AND('data entry'!#REF!,"AAAAAFUfP+g=")</f>
        <v>#REF!</v>
      </c>
      <c r="HZ3" t="e">
        <f>AND('data entry'!#REF!,"AAAAAFUfP+k=")</f>
        <v>#REF!</v>
      </c>
      <c r="IA3" t="e">
        <f>AND('data entry'!#REF!,"AAAAAFUfP+o=")</f>
        <v>#REF!</v>
      </c>
      <c r="IB3" t="e">
        <f>AND('data entry'!#REF!,"AAAAAFUfP+s=")</f>
        <v>#REF!</v>
      </c>
      <c r="IC3">
        <f>IF('data entry'!39:39,"AAAAAFUfP+w=",0)</f>
        <v>0</v>
      </c>
      <c r="ID3" t="e">
        <f>AND('data entry'!A39,"AAAAAFUfP+0=")</f>
        <v>#VALUE!</v>
      </c>
      <c r="IE3" t="e">
        <f>AND('data entry'!B39,"AAAAAFUfP+4=")</f>
        <v>#VALUE!</v>
      </c>
      <c r="IF3" t="e">
        <f>AND('data entry'!C39,"AAAAAFUfP+8=")</f>
        <v>#VALUE!</v>
      </c>
      <c r="IG3" t="e">
        <f>AND('data entry'!D39,"AAAAAFUfP/A=")</f>
        <v>#VALUE!</v>
      </c>
      <c r="IH3" t="e">
        <f>AND('data entry'!E39,"AAAAAFUfP/E=")</f>
        <v>#VALUE!</v>
      </c>
      <c r="II3" t="e">
        <f>AND('data entry'!#REF!,"AAAAAFUfP/I=")</f>
        <v>#REF!</v>
      </c>
      <c r="IJ3" t="e">
        <f>AND('data entry'!#REF!,"AAAAAFUfP/M=")</f>
        <v>#REF!</v>
      </c>
      <c r="IK3" t="e">
        <f>AND('data entry'!#REF!,"AAAAAFUfP/Q=")</f>
        <v>#REF!</v>
      </c>
      <c r="IL3" t="e">
        <f>AND('data entry'!#REF!,"AAAAAFUfP/U=")</f>
        <v>#REF!</v>
      </c>
      <c r="IM3" t="e">
        <f>AND('data entry'!#REF!,"AAAAAFUfP/Y=")</f>
        <v>#REF!</v>
      </c>
      <c r="IN3" t="e">
        <f>AND('data entry'!#REF!,"AAAAAFUfP/c=")</f>
        <v>#REF!</v>
      </c>
      <c r="IO3" t="e">
        <f>AND('data entry'!#REF!,"AAAAAFUfP/g=")</f>
        <v>#REF!</v>
      </c>
      <c r="IP3">
        <f>IF('data entry'!40:40,"AAAAAFUfP/k=",0)</f>
        <v>0</v>
      </c>
      <c r="IQ3" t="e">
        <f>AND('data entry'!A40,"AAAAAFUfP/o=")</f>
        <v>#VALUE!</v>
      </c>
      <c r="IR3" t="e">
        <f>AND('data entry'!B40,"AAAAAFUfP/s=")</f>
        <v>#VALUE!</v>
      </c>
      <c r="IS3" t="e">
        <f>AND('data entry'!C40,"AAAAAFUfP/w=")</f>
        <v>#VALUE!</v>
      </c>
      <c r="IT3" t="e">
        <f>AND('data entry'!D40,"AAAAAFUfP/0=")</f>
        <v>#VALUE!</v>
      </c>
      <c r="IU3" t="e">
        <f>AND('data entry'!E40,"AAAAAFUfP/4=")</f>
        <v>#VALUE!</v>
      </c>
      <c r="IV3" t="e">
        <f>AND('data entry'!#REF!,"AAAAAFUfP/8=")</f>
        <v>#REF!</v>
      </c>
    </row>
    <row r="4" spans="1:256">
      <c r="A4" t="e">
        <f>AND('data entry'!#REF!,"AAAAAE07/wA=")</f>
        <v>#REF!</v>
      </c>
      <c r="B4" t="e">
        <f>AND('data entry'!#REF!,"AAAAAE07/wE=")</f>
        <v>#REF!</v>
      </c>
      <c r="C4" t="e">
        <f>AND('data entry'!#REF!,"AAAAAE07/wI=")</f>
        <v>#REF!</v>
      </c>
      <c r="D4" t="e">
        <f>AND('data entry'!#REF!,"AAAAAE07/wM=")</f>
        <v>#REF!</v>
      </c>
      <c r="E4" t="e">
        <f>AND('data entry'!#REF!,"AAAAAE07/wQ=")</f>
        <v>#REF!</v>
      </c>
      <c r="F4" t="e">
        <f>AND('data entry'!#REF!,"AAAAAE07/wU=")</f>
        <v>#REF!</v>
      </c>
      <c r="G4" t="e">
        <f>IF('data entry'!41:41,"AAAAAE07/wY=",0)</f>
        <v>#VALUE!</v>
      </c>
      <c r="H4" t="e">
        <f>AND('data entry'!A41,"AAAAAE07/wc=")</f>
        <v>#VALUE!</v>
      </c>
      <c r="I4" t="e">
        <f>AND('data entry'!B41,"AAAAAE07/wg=")</f>
        <v>#VALUE!</v>
      </c>
      <c r="J4" t="e">
        <f>AND('data entry'!C41,"AAAAAE07/wk=")</f>
        <v>#VALUE!</v>
      </c>
      <c r="K4" t="e">
        <f>AND('data entry'!D41,"AAAAAE07/wo=")</f>
        <v>#VALUE!</v>
      </c>
      <c r="L4" t="e">
        <f>AND('data entry'!E41,"AAAAAE07/ws=")</f>
        <v>#VALUE!</v>
      </c>
      <c r="M4" t="e">
        <f>AND('data entry'!#REF!,"AAAAAE07/ww=")</f>
        <v>#REF!</v>
      </c>
      <c r="N4" t="e">
        <f>AND('data entry'!#REF!,"AAAAAE07/w0=")</f>
        <v>#REF!</v>
      </c>
      <c r="O4" t="e">
        <f>AND('data entry'!#REF!,"AAAAAE07/w4=")</f>
        <v>#REF!</v>
      </c>
      <c r="P4" t="e">
        <f>AND('data entry'!#REF!,"AAAAAE07/w8=")</f>
        <v>#REF!</v>
      </c>
      <c r="Q4" t="e">
        <f>AND('data entry'!#REF!,"AAAAAE07/xA=")</f>
        <v>#REF!</v>
      </c>
      <c r="R4" t="e">
        <f>AND('data entry'!#REF!,"AAAAAE07/xE=")</f>
        <v>#REF!</v>
      </c>
      <c r="S4" t="e">
        <f>AND('data entry'!#REF!,"AAAAAE07/xI=")</f>
        <v>#REF!</v>
      </c>
      <c r="T4">
        <f>IF('data entry'!42:42,"AAAAAE07/xM=",0)</f>
        <v>0</v>
      </c>
      <c r="U4" t="e">
        <f>AND('data entry'!A42,"AAAAAE07/xQ=")</f>
        <v>#VALUE!</v>
      </c>
      <c r="V4" t="e">
        <f>AND('data entry'!B42,"AAAAAE07/xU=")</f>
        <v>#VALUE!</v>
      </c>
      <c r="W4" t="e">
        <f>AND('data entry'!C42,"AAAAAE07/xY=")</f>
        <v>#VALUE!</v>
      </c>
      <c r="X4" t="e">
        <f>AND('data entry'!D42,"AAAAAE07/xc=")</f>
        <v>#VALUE!</v>
      </c>
      <c r="Y4" t="e">
        <f>AND('data entry'!E42,"AAAAAE07/xg=")</f>
        <v>#VALUE!</v>
      </c>
      <c r="Z4" t="e">
        <f>AND('data entry'!#REF!,"AAAAAE07/xk=")</f>
        <v>#REF!</v>
      </c>
      <c r="AA4" t="e">
        <f>AND('data entry'!#REF!,"AAAAAE07/xo=")</f>
        <v>#REF!</v>
      </c>
      <c r="AB4" t="e">
        <f>AND('data entry'!#REF!,"AAAAAE07/xs=")</f>
        <v>#REF!</v>
      </c>
      <c r="AC4" t="e">
        <f>AND('data entry'!#REF!,"AAAAAE07/xw=")</f>
        <v>#REF!</v>
      </c>
      <c r="AD4" t="e">
        <f>AND('data entry'!#REF!,"AAAAAE07/x0=")</f>
        <v>#REF!</v>
      </c>
      <c r="AE4" t="e">
        <f>AND('data entry'!#REF!,"AAAAAE07/x4=")</f>
        <v>#REF!</v>
      </c>
      <c r="AF4" t="e">
        <f>AND('data entry'!#REF!,"AAAAAE07/x8=")</f>
        <v>#REF!</v>
      </c>
      <c r="AG4">
        <f>IF('data entry'!43:43,"AAAAAE07/yA=",0)</f>
        <v>0</v>
      </c>
      <c r="AH4" t="e">
        <f>AND('data entry'!A43,"AAAAAE07/yE=")</f>
        <v>#VALUE!</v>
      </c>
      <c r="AI4" t="e">
        <f>AND('data entry'!B43,"AAAAAE07/yI=")</f>
        <v>#VALUE!</v>
      </c>
      <c r="AJ4" t="e">
        <f>AND('data entry'!C43,"AAAAAE07/yM=")</f>
        <v>#VALUE!</v>
      </c>
      <c r="AK4" t="e">
        <f>AND('data entry'!D43,"AAAAAE07/yQ=")</f>
        <v>#VALUE!</v>
      </c>
      <c r="AL4" t="e">
        <f>AND('data entry'!E43,"AAAAAE07/yU=")</f>
        <v>#VALUE!</v>
      </c>
      <c r="AM4" t="e">
        <f>AND('data entry'!#REF!,"AAAAAE07/yY=")</f>
        <v>#REF!</v>
      </c>
      <c r="AN4" t="e">
        <f>AND('data entry'!#REF!,"AAAAAE07/yc=")</f>
        <v>#REF!</v>
      </c>
      <c r="AO4" t="e">
        <f>AND('data entry'!#REF!,"AAAAAE07/yg=")</f>
        <v>#REF!</v>
      </c>
      <c r="AP4" t="e">
        <f>AND('data entry'!#REF!,"AAAAAE07/yk=")</f>
        <v>#REF!</v>
      </c>
      <c r="AQ4" t="e">
        <f>AND('data entry'!#REF!,"AAAAAE07/yo=")</f>
        <v>#REF!</v>
      </c>
      <c r="AR4" t="e">
        <f>AND('data entry'!#REF!,"AAAAAE07/ys=")</f>
        <v>#REF!</v>
      </c>
      <c r="AS4" t="e">
        <f>AND('data entry'!#REF!,"AAAAAE07/yw=")</f>
        <v>#REF!</v>
      </c>
      <c r="AT4">
        <f>IF('data entry'!B:B,"AAAAAE07/y0=",0)</f>
        <v>0</v>
      </c>
      <c r="AU4">
        <f>IF('data entry'!C:C,"AAAAAE07/y4=",0)</f>
        <v>0</v>
      </c>
      <c r="AV4">
        <f>IF('data entry'!D:D,"AAAAAE07/y8=",0)</f>
        <v>0</v>
      </c>
      <c r="AW4">
        <f>IF('data entry'!E:E,"AAAAAE07/zA=",0)</f>
        <v>0</v>
      </c>
      <c r="AX4" t="e">
        <f>IF('data entry'!#REF!,"AAAAAE07/zE=",0)</f>
        <v>#REF!</v>
      </c>
      <c r="AY4" t="e">
        <f>IF('data entry'!#REF!,"AAAAAE07/zI=",0)</f>
        <v>#REF!</v>
      </c>
      <c r="AZ4" t="e">
        <f>IF('data entry'!#REF!,"AAAAAE07/zM=",0)</f>
        <v>#REF!</v>
      </c>
      <c r="BA4" t="e">
        <f>IF('data entry'!#REF!,"AAAAAE07/zQ=",0)</f>
        <v>#REF!</v>
      </c>
      <c r="BB4" t="e">
        <f>IF('data entry'!#REF!,"AAAAAE07/zU=",0)</f>
        <v>#REF!</v>
      </c>
      <c r="BC4" t="e">
        <f>IF('data entry'!#REF!,"AAAAAE07/zY=",0)</f>
        <v>#REF!</v>
      </c>
      <c r="BD4" t="e">
        <f>IF('data entry'!#REF!,"AAAAAE07/zc=",0)</f>
        <v>#REF!</v>
      </c>
    </row>
    <row r="5" spans="1:256">
      <c r="A5" t="e">
        <f>AND(#REF!,"AAAAAD/3+wA=")</f>
        <v>#REF!</v>
      </c>
      <c r="B5" t="e">
        <f>AND(#REF!,"AAAAAD/3+wE=")</f>
        <v>#REF!</v>
      </c>
      <c r="C5" t="e">
        <f>AND(#REF!,"AAAAAD/3+wI=")</f>
        <v>#REF!</v>
      </c>
      <c r="D5" t="e">
        <f>AND(#REF!,"AAAAAD/3+wM=")</f>
        <v>#REF!</v>
      </c>
      <c r="E5" t="e">
        <f>IF(#REF!,"AAAAAD/3+wQ=",0)</f>
        <v>#REF!</v>
      </c>
      <c r="F5" t="e">
        <f>AND(#REF!,"AAAAAD/3+wU=")</f>
        <v>#REF!</v>
      </c>
      <c r="G5" t="e">
        <f>AND(#REF!,"AAAAAD/3+wY=")</f>
        <v>#REF!</v>
      </c>
      <c r="H5" t="e">
        <f>AND(#REF!,"AAAAAD/3+wc=")</f>
        <v>#REF!</v>
      </c>
      <c r="I5" t="e">
        <f>AND(#REF!,"AAAAAD/3+wg=")</f>
        <v>#REF!</v>
      </c>
      <c r="J5" t="e">
        <f>AND(#REF!,"AAAAAD/3+wk=")</f>
        <v>#REF!</v>
      </c>
      <c r="K5" t="e">
        <f>IF(#REF!,"AAAAAD/3+wo=",0)</f>
        <v>#REF!</v>
      </c>
      <c r="L5" t="e">
        <f>AND(#REF!,"AAAAAD/3+ws=")</f>
        <v>#REF!</v>
      </c>
      <c r="M5" t="e">
        <f>AND(#REF!,"AAAAAD/3+ww=")</f>
        <v>#REF!</v>
      </c>
      <c r="N5" t="e">
        <f>AND(#REF!,"AAAAAD/3+w0=")</f>
        <v>#REF!</v>
      </c>
      <c r="O5" t="e">
        <f>AND(#REF!,"AAAAAD/3+w4=")</f>
        <v>#REF!</v>
      </c>
      <c r="P5" t="e">
        <f>AND(#REF!,"AAAAAD/3+w8=")</f>
        <v>#REF!</v>
      </c>
      <c r="Q5" t="e">
        <f>IF(#REF!,"AAAAAD/3+xA=",0)</f>
        <v>#REF!</v>
      </c>
      <c r="R5" t="e">
        <f>AND(#REF!,"AAAAAD/3+xE=")</f>
        <v>#REF!</v>
      </c>
      <c r="S5" t="e">
        <f>AND(#REF!,"AAAAAD/3+xI=")</f>
        <v>#REF!</v>
      </c>
      <c r="T5" t="e">
        <f>AND(#REF!,"AAAAAD/3+xM=")</f>
        <v>#REF!</v>
      </c>
      <c r="U5" t="e">
        <f>AND(#REF!,"AAAAAD/3+xQ=")</f>
        <v>#REF!</v>
      </c>
      <c r="V5" t="e">
        <f>AND(#REF!,"AAAAAD/3+xU=")</f>
        <v>#REF!</v>
      </c>
      <c r="W5" t="e">
        <f>IF(#REF!,"AAAAAD/3+xY=",0)</f>
        <v>#REF!</v>
      </c>
      <c r="X5" t="e">
        <f>AND(#REF!,"AAAAAD/3+xc=")</f>
        <v>#REF!</v>
      </c>
      <c r="Y5" t="e">
        <f>AND(#REF!,"AAAAAD/3+xg=")</f>
        <v>#REF!</v>
      </c>
      <c r="Z5" t="e">
        <f>AND(#REF!,"AAAAAD/3+xk=")</f>
        <v>#REF!</v>
      </c>
      <c r="AA5" t="e">
        <f>AND(#REF!,"AAAAAD/3+xo=")</f>
        <v>#REF!</v>
      </c>
      <c r="AB5" t="e">
        <f>AND(#REF!,"AAAAAD/3+xs=")</f>
        <v>#REF!</v>
      </c>
      <c r="AC5" t="e">
        <f>IF(#REF!,"AAAAAD/3+xw=",0)</f>
        <v>#REF!</v>
      </c>
      <c r="AD5" t="e">
        <f>AND(#REF!,"AAAAAD/3+x0=")</f>
        <v>#REF!</v>
      </c>
      <c r="AE5" t="e">
        <f>AND(#REF!,"AAAAAD/3+x4=")</f>
        <v>#REF!</v>
      </c>
      <c r="AF5" t="e">
        <f>AND(#REF!,"AAAAAD/3+x8=")</f>
        <v>#REF!</v>
      </c>
      <c r="AG5" t="e">
        <f>AND(#REF!,"AAAAAD/3+yA=")</f>
        <v>#REF!</v>
      </c>
      <c r="AH5" t="e">
        <f>AND(#REF!,"AAAAAD/3+yE=")</f>
        <v>#REF!</v>
      </c>
      <c r="AI5" t="e">
        <f>IF(#REF!,"AAAAAD/3+yI=",0)</f>
        <v>#REF!</v>
      </c>
      <c r="AJ5" t="e">
        <f>AND(#REF!,"AAAAAD/3+yM=")</f>
        <v>#REF!</v>
      </c>
      <c r="AK5" t="e">
        <f>AND(#REF!,"AAAAAD/3+yQ=")</f>
        <v>#REF!</v>
      </c>
      <c r="AL5" t="e">
        <f>AND(#REF!,"AAAAAD/3+yU=")</f>
        <v>#REF!</v>
      </c>
      <c r="AM5" t="e">
        <f>AND(#REF!,"AAAAAD/3+yY=")</f>
        <v>#REF!</v>
      </c>
      <c r="AN5" t="e">
        <f>AND(#REF!,"AAAAAD/3+yc=")</f>
        <v>#REF!</v>
      </c>
      <c r="AO5" t="e">
        <f>IF(#REF!,"AAAAAD/3+yg=",0)</f>
        <v>#REF!</v>
      </c>
      <c r="AP5" t="e">
        <f>AND(#REF!,"AAAAAD/3+yk=")</f>
        <v>#REF!</v>
      </c>
      <c r="AQ5" t="e">
        <f>AND(#REF!,"AAAAAD/3+yo=")</f>
        <v>#REF!</v>
      </c>
      <c r="AR5" t="e">
        <f>AND(#REF!,"AAAAAD/3+ys=")</f>
        <v>#REF!</v>
      </c>
      <c r="AS5" t="e">
        <f>AND(#REF!,"AAAAAD/3+yw=")</f>
        <v>#REF!</v>
      </c>
      <c r="AT5" t="e">
        <f>AND(#REF!,"AAAAAD/3+y0=")</f>
        <v>#REF!</v>
      </c>
      <c r="AU5" t="e">
        <f>IF(#REF!,"AAAAAD/3+y4=",0)</f>
        <v>#REF!</v>
      </c>
      <c r="AV5" t="e">
        <f>AND(#REF!,"AAAAAD/3+y8=")</f>
        <v>#REF!</v>
      </c>
      <c r="AW5" t="e">
        <f>AND(#REF!,"AAAAAD/3+zA=")</f>
        <v>#REF!</v>
      </c>
      <c r="AX5" t="e">
        <f>AND(#REF!,"AAAAAD/3+zE=")</f>
        <v>#REF!</v>
      </c>
      <c r="AY5" t="e">
        <f>AND(#REF!,"AAAAAD/3+zI=")</f>
        <v>#REF!</v>
      </c>
      <c r="AZ5" t="e">
        <f>AND(#REF!,"AAAAAD/3+zM=")</f>
        <v>#REF!</v>
      </c>
      <c r="BA5" t="e">
        <f>IF(#REF!,"AAAAAD/3+zQ=",0)</f>
        <v>#REF!</v>
      </c>
      <c r="BB5" t="e">
        <f>AND(#REF!,"AAAAAD/3+zU=")</f>
        <v>#REF!</v>
      </c>
      <c r="BC5" t="e">
        <f>AND(#REF!,"AAAAAD/3+zY=")</f>
        <v>#REF!</v>
      </c>
      <c r="BD5" t="e">
        <f>AND(#REF!,"AAAAAD/3+zc=")</f>
        <v>#REF!</v>
      </c>
      <c r="BE5" t="e">
        <f>AND(#REF!,"AAAAAD/3+zg=")</f>
        <v>#REF!</v>
      </c>
      <c r="BF5" t="e">
        <f>AND(#REF!,"AAAAAD/3+zk=")</f>
        <v>#REF!</v>
      </c>
      <c r="BG5" t="e">
        <f>IF(#REF!,"AAAAAD/3+zo=",0)</f>
        <v>#REF!</v>
      </c>
      <c r="BH5" t="e">
        <f>AND(#REF!,"AAAAAD/3+zs=")</f>
        <v>#REF!</v>
      </c>
      <c r="BI5" t="e">
        <f>AND(#REF!,"AAAAAD/3+zw=")</f>
        <v>#REF!</v>
      </c>
      <c r="BJ5" t="e">
        <f>AND(#REF!,"AAAAAD/3+z0=")</f>
        <v>#REF!</v>
      </c>
      <c r="BK5" t="e">
        <f>AND(#REF!,"AAAAAD/3+z4=")</f>
        <v>#REF!</v>
      </c>
      <c r="BL5" t="e">
        <f>AND(#REF!,"AAAAAD/3+z8=")</f>
        <v>#REF!</v>
      </c>
      <c r="BM5" t="e">
        <f>IF(#REF!,"AAAAAD/3+0A=",0)</f>
        <v>#REF!</v>
      </c>
      <c r="BN5" t="e">
        <f>AND(#REF!,"AAAAAD/3+0E=")</f>
        <v>#REF!</v>
      </c>
      <c r="BO5" t="e">
        <f>AND(#REF!,"AAAAAD/3+0I=")</f>
        <v>#REF!</v>
      </c>
      <c r="BP5" t="e">
        <f>AND(#REF!,"AAAAAD/3+0M=")</f>
        <v>#REF!</v>
      </c>
      <c r="BQ5" t="e">
        <f>AND(#REF!,"AAAAAD/3+0Q=")</f>
        <v>#REF!</v>
      </c>
      <c r="BR5" t="e">
        <f>AND(#REF!,"AAAAAD/3+0U=")</f>
        <v>#REF!</v>
      </c>
      <c r="BS5" t="e">
        <f>IF(#REF!,"AAAAAD/3+0Y=",0)</f>
        <v>#REF!</v>
      </c>
      <c r="BT5" t="e">
        <f>AND(#REF!,"AAAAAD/3+0c=")</f>
        <v>#REF!</v>
      </c>
      <c r="BU5" t="e">
        <f>AND(#REF!,"AAAAAD/3+0g=")</f>
        <v>#REF!</v>
      </c>
      <c r="BV5" t="e">
        <f>AND(#REF!,"AAAAAD/3+0k=")</f>
        <v>#REF!</v>
      </c>
      <c r="BW5" t="e">
        <f>AND(#REF!,"AAAAAD/3+0o=")</f>
        <v>#REF!</v>
      </c>
      <c r="BX5" t="e">
        <f>AND(#REF!,"AAAAAD/3+0s=")</f>
        <v>#REF!</v>
      </c>
      <c r="BY5" t="e">
        <f>IF(#REF!,"AAAAAD/3+0w=",0)</f>
        <v>#REF!</v>
      </c>
      <c r="BZ5" t="e">
        <f>AND(#REF!,"AAAAAD/3+00=")</f>
        <v>#REF!</v>
      </c>
      <c r="CA5" t="e">
        <f>AND(#REF!,"AAAAAD/3+04=")</f>
        <v>#REF!</v>
      </c>
      <c r="CB5" t="e">
        <f>AND(#REF!,"AAAAAD/3+08=")</f>
        <v>#REF!</v>
      </c>
      <c r="CC5" t="e">
        <f>AND(#REF!,"AAAAAD/3+1A=")</f>
        <v>#REF!</v>
      </c>
      <c r="CD5" t="e">
        <f>AND(#REF!,"AAAAAD/3+1E=")</f>
        <v>#REF!</v>
      </c>
      <c r="CE5" t="e">
        <f>IF(#REF!,"AAAAAD/3+1I=",0)</f>
        <v>#REF!</v>
      </c>
      <c r="CF5" t="e">
        <f>AND(#REF!,"AAAAAD/3+1M=")</f>
        <v>#REF!</v>
      </c>
      <c r="CG5" t="e">
        <f>AND(#REF!,"AAAAAD/3+1Q=")</f>
        <v>#REF!</v>
      </c>
      <c r="CH5" t="e">
        <f>AND(#REF!,"AAAAAD/3+1U=")</f>
        <v>#REF!</v>
      </c>
      <c r="CI5" t="e">
        <f>AND(#REF!,"AAAAAD/3+1Y=")</f>
        <v>#REF!</v>
      </c>
      <c r="CJ5" t="e">
        <f>AND(#REF!,"AAAAAD/3+1c=")</f>
        <v>#REF!</v>
      </c>
      <c r="CK5" t="e">
        <f>IF(#REF!,"AAAAAD/3+1g=",0)</f>
        <v>#REF!</v>
      </c>
      <c r="CL5" t="e">
        <f>AND(#REF!,"AAAAAD/3+1k=")</f>
        <v>#REF!</v>
      </c>
      <c r="CM5" t="e">
        <f>AND(#REF!,"AAAAAD/3+1o=")</f>
        <v>#REF!</v>
      </c>
      <c r="CN5" t="e">
        <f>AND(#REF!,"AAAAAD/3+1s=")</f>
        <v>#REF!</v>
      </c>
      <c r="CO5" t="e">
        <f>AND(#REF!,"AAAAAD/3+1w=")</f>
        <v>#REF!</v>
      </c>
      <c r="CP5" t="e">
        <f>AND(#REF!,"AAAAAD/3+10=")</f>
        <v>#REF!</v>
      </c>
      <c r="CQ5" t="e">
        <f>IF(#REF!,"AAAAAD/3+14=",0)</f>
        <v>#REF!</v>
      </c>
      <c r="CR5" t="e">
        <f>AND(#REF!,"AAAAAD/3+18=")</f>
        <v>#REF!</v>
      </c>
      <c r="CS5" t="e">
        <f>AND(#REF!,"AAAAAD/3+2A=")</f>
        <v>#REF!</v>
      </c>
      <c r="CT5" t="e">
        <f>AND(#REF!,"AAAAAD/3+2E=")</f>
        <v>#REF!</v>
      </c>
      <c r="CU5" t="e">
        <f>AND(#REF!,"AAAAAD/3+2I=")</f>
        <v>#REF!</v>
      </c>
      <c r="CV5" t="e">
        <f>AND(#REF!,"AAAAAD/3+2M=")</f>
        <v>#REF!</v>
      </c>
      <c r="CW5" t="e">
        <f>IF(#REF!,"AAAAAD/3+2Q=",0)</f>
        <v>#REF!</v>
      </c>
      <c r="CX5" t="e">
        <f>AND(#REF!,"AAAAAD/3+2U=")</f>
        <v>#REF!</v>
      </c>
      <c r="CY5" t="e">
        <f>AND(#REF!,"AAAAAD/3+2Y=")</f>
        <v>#REF!</v>
      </c>
      <c r="CZ5" t="e">
        <f>AND(#REF!,"AAAAAD/3+2c=")</f>
        <v>#REF!</v>
      </c>
      <c r="DA5" t="e">
        <f>AND(#REF!,"AAAAAD/3+2g=")</f>
        <v>#REF!</v>
      </c>
      <c r="DB5" t="e">
        <f>AND(#REF!,"AAAAAD/3+2k=")</f>
        <v>#REF!</v>
      </c>
      <c r="DC5" t="e">
        <f>IF(#REF!,"AAAAAD/3+2o=",0)</f>
        <v>#REF!</v>
      </c>
      <c r="DD5" t="e">
        <f>AND(#REF!,"AAAAAD/3+2s=")</f>
        <v>#REF!</v>
      </c>
      <c r="DE5" t="e">
        <f>AND(#REF!,"AAAAAD/3+2w=")</f>
        <v>#REF!</v>
      </c>
      <c r="DF5" t="e">
        <f>AND(#REF!,"AAAAAD/3+20=")</f>
        <v>#REF!</v>
      </c>
      <c r="DG5" t="e">
        <f>AND(#REF!,"AAAAAD/3+24=")</f>
        <v>#REF!</v>
      </c>
      <c r="DH5" t="e">
        <f>AND(#REF!,"AAAAAD/3+28=")</f>
        <v>#REF!</v>
      </c>
      <c r="DI5" t="e">
        <f>IF(#REF!,"AAAAAD/3+3A=",0)</f>
        <v>#REF!</v>
      </c>
      <c r="DJ5" t="e">
        <f>AND(#REF!,"AAAAAD/3+3E=")</f>
        <v>#REF!</v>
      </c>
      <c r="DK5" t="e">
        <f>AND(#REF!,"AAAAAD/3+3I=")</f>
        <v>#REF!</v>
      </c>
      <c r="DL5" t="e">
        <f>AND(#REF!,"AAAAAD/3+3M=")</f>
        <v>#REF!</v>
      </c>
      <c r="DM5" t="e">
        <f>AND(#REF!,"AAAAAD/3+3Q=")</f>
        <v>#REF!</v>
      </c>
      <c r="DN5" t="e">
        <f>AND(#REF!,"AAAAAD/3+3U=")</f>
        <v>#REF!</v>
      </c>
      <c r="DO5" t="e">
        <f>IF(#REF!,"AAAAAD/3+3Y=",0)</f>
        <v>#REF!</v>
      </c>
      <c r="DP5" t="e">
        <f>AND(#REF!,"AAAAAD/3+3c=")</f>
        <v>#REF!</v>
      </c>
      <c r="DQ5" t="e">
        <f>AND(#REF!,"AAAAAD/3+3g=")</f>
        <v>#REF!</v>
      </c>
      <c r="DR5" t="e">
        <f>AND(#REF!,"AAAAAD/3+3k=")</f>
        <v>#REF!</v>
      </c>
      <c r="DS5" t="e">
        <f>AND(#REF!,"AAAAAD/3+3o=")</f>
        <v>#REF!</v>
      </c>
      <c r="DT5" t="e">
        <f>AND(#REF!,"AAAAAD/3+3s=")</f>
        <v>#REF!</v>
      </c>
      <c r="DU5" t="e">
        <f>IF(#REF!,"AAAAAD/3+3w=",0)</f>
        <v>#REF!</v>
      </c>
      <c r="DV5" t="e">
        <f>AND(#REF!,"AAAAAD/3+30=")</f>
        <v>#REF!</v>
      </c>
      <c r="DW5" t="e">
        <f>AND(#REF!,"AAAAAD/3+34=")</f>
        <v>#REF!</v>
      </c>
      <c r="DX5" t="e">
        <f>AND(#REF!,"AAAAAD/3+38=")</f>
        <v>#REF!</v>
      </c>
      <c r="DY5" t="e">
        <f>AND(#REF!,"AAAAAD/3+4A=")</f>
        <v>#REF!</v>
      </c>
      <c r="DZ5" t="e">
        <f>AND(#REF!,"AAAAAD/3+4E=")</f>
        <v>#REF!</v>
      </c>
      <c r="EA5" t="e">
        <f>IF(#REF!,"AAAAAD/3+4I=",0)</f>
        <v>#REF!</v>
      </c>
      <c r="EB5" t="e">
        <f>AND(#REF!,"AAAAAD/3+4M=")</f>
        <v>#REF!</v>
      </c>
      <c r="EC5" t="e">
        <f>AND(#REF!,"AAAAAD/3+4Q=")</f>
        <v>#REF!</v>
      </c>
      <c r="ED5" t="e">
        <f>AND(#REF!,"AAAAAD/3+4U=")</f>
        <v>#REF!</v>
      </c>
      <c r="EE5" t="e">
        <f>AND(#REF!,"AAAAAD/3+4Y=")</f>
        <v>#REF!</v>
      </c>
      <c r="EF5" t="e">
        <f>AND(#REF!,"AAAAAD/3+4c=")</f>
        <v>#REF!</v>
      </c>
      <c r="EG5" t="e">
        <f>IF(#REF!,"AAAAAD/3+4g=",0)</f>
        <v>#REF!</v>
      </c>
      <c r="EH5" t="e">
        <f>AND(#REF!,"AAAAAD/3+4k=")</f>
        <v>#REF!</v>
      </c>
      <c r="EI5" t="e">
        <f>AND(#REF!,"AAAAAD/3+4o=")</f>
        <v>#REF!</v>
      </c>
      <c r="EJ5" t="e">
        <f>AND(#REF!,"AAAAAD/3+4s=")</f>
        <v>#REF!</v>
      </c>
      <c r="EK5" t="e">
        <f>AND(#REF!,"AAAAAD/3+4w=")</f>
        <v>#REF!</v>
      </c>
      <c r="EL5" t="e">
        <f>AND(#REF!,"AAAAAD/3+40=")</f>
        <v>#REF!</v>
      </c>
      <c r="EM5" t="e">
        <f>IF(#REF!,"AAAAAD/3+44=",0)</f>
        <v>#REF!</v>
      </c>
      <c r="EN5" t="e">
        <f>AND(#REF!,"AAAAAD/3+48=")</f>
        <v>#REF!</v>
      </c>
      <c r="EO5" t="e">
        <f>AND(#REF!,"AAAAAD/3+5A=")</f>
        <v>#REF!</v>
      </c>
      <c r="EP5" t="e">
        <f>AND(#REF!,"AAAAAD/3+5E=")</f>
        <v>#REF!</v>
      </c>
      <c r="EQ5" t="e">
        <f>AND(#REF!,"AAAAAD/3+5I=")</f>
        <v>#REF!</v>
      </c>
      <c r="ER5" t="e">
        <f>AND(#REF!,"AAAAAD/3+5M=")</f>
        <v>#REF!</v>
      </c>
      <c r="ES5" t="e">
        <f>IF(#REF!,"AAAAAD/3+5Q=",0)</f>
        <v>#REF!</v>
      </c>
      <c r="ET5" t="e">
        <f>AND(#REF!,"AAAAAD/3+5U=")</f>
        <v>#REF!</v>
      </c>
      <c r="EU5" t="e">
        <f>AND(#REF!,"AAAAAD/3+5Y=")</f>
        <v>#REF!</v>
      </c>
      <c r="EV5" t="e">
        <f>AND(#REF!,"AAAAAD/3+5c=")</f>
        <v>#REF!</v>
      </c>
      <c r="EW5" t="e">
        <f>AND(#REF!,"AAAAAD/3+5g=")</f>
        <v>#REF!</v>
      </c>
      <c r="EX5" t="e">
        <f>AND(#REF!,"AAAAAD/3+5k=")</f>
        <v>#REF!</v>
      </c>
      <c r="EY5" t="e">
        <f>IF(#REF!,"AAAAAD/3+5o=",0)</f>
        <v>#REF!</v>
      </c>
      <c r="EZ5" t="e">
        <f>AND(#REF!,"AAAAAD/3+5s=")</f>
        <v>#REF!</v>
      </c>
      <c r="FA5" t="e">
        <f>AND(#REF!,"AAAAAD/3+5w=")</f>
        <v>#REF!</v>
      </c>
      <c r="FB5" t="e">
        <f>AND(#REF!,"AAAAAD/3+50=")</f>
        <v>#REF!</v>
      </c>
      <c r="FC5" t="e">
        <f>AND(#REF!,"AAAAAD/3+54=")</f>
        <v>#REF!</v>
      </c>
      <c r="FD5" t="e">
        <f>AND(#REF!,"AAAAAD/3+58=")</f>
        <v>#REF!</v>
      </c>
      <c r="FE5" t="e">
        <f>IF(#REF!,"AAAAAD/3+6A=",0)</f>
        <v>#REF!</v>
      </c>
      <c r="FF5" t="e">
        <f>AND(#REF!,"AAAAAD/3+6E=")</f>
        <v>#REF!</v>
      </c>
      <c r="FG5" t="e">
        <f>AND(#REF!,"AAAAAD/3+6I=")</f>
        <v>#REF!</v>
      </c>
      <c r="FH5" t="e">
        <f>AND(#REF!,"AAAAAD/3+6M=")</f>
        <v>#REF!</v>
      </c>
      <c r="FI5" t="e">
        <f>AND(#REF!,"AAAAAD/3+6Q=")</f>
        <v>#REF!</v>
      </c>
      <c r="FJ5" t="e">
        <f>AND(#REF!,"AAAAAD/3+6U=")</f>
        <v>#REF!</v>
      </c>
      <c r="FK5" t="e">
        <f>IF(#REF!,"AAAAAD/3+6Y=",0)</f>
        <v>#REF!</v>
      </c>
      <c r="FL5" t="e">
        <f>AND(#REF!,"AAAAAD/3+6c=")</f>
        <v>#REF!</v>
      </c>
      <c r="FM5" t="e">
        <f>AND(#REF!,"AAAAAD/3+6g=")</f>
        <v>#REF!</v>
      </c>
      <c r="FN5" t="e">
        <f>AND(#REF!,"AAAAAD/3+6k=")</f>
        <v>#REF!</v>
      </c>
      <c r="FO5" t="e">
        <f>AND(#REF!,"AAAAAD/3+6o=")</f>
        <v>#REF!</v>
      </c>
      <c r="FP5" t="e">
        <f>AND(#REF!,"AAAAAD/3+6s=")</f>
        <v>#REF!</v>
      </c>
      <c r="FQ5" t="e">
        <f>IF(#REF!,"AAAAAD/3+6w=",0)</f>
        <v>#REF!</v>
      </c>
      <c r="FR5" t="e">
        <f>AND(#REF!,"AAAAAD/3+60=")</f>
        <v>#REF!</v>
      </c>
      <c r="FS5" t="e">
        <f>AND(#REF!,"AAAAAD/3+64=")</f>
        <v>#REF!</v>
      </c>
      <c r="FT5" t="e">
        <f>AND(#REF!,"AAAAAD/3+68=")</f>
        <v>#REF!</v>
      </c>
      <c r="FU5" t="e">
        <f>AND(#REF!,"AAAAAD/3+7A=")</f>
        <v>#REF!</v>
      </c>
      <c r="FV5" t="e">
        <f>AND(#REF!,"AAAAAD/3+7E=")</f>
        <v>#REF!</v>
      </c>
      <c r="FW5" t="e">
        <f>IF(#REF!,"AAAAAD/3+7I=",0)</f>
        <v>#REF!</v>
      </c>
      <c r="FX5" t="e">
        <f>AND(#REF!,"AAAAAD/3+7M=")</f>
        <v>#REF!</v>
      </c>
      <c r="FY5" t="e">
        <f>AND(#REF!,"AAAAAD/3+7Q=")</f>
        <v>#REF!</v>
      </c>
      <c r="FZ5" t="e">
        <f>AND(#REF!,"AAAAAD/3+7U=")</f>
        <v>#REF!</v>
      </c>
      <c r="GA5" t="e">
        <f>AND(#REF!,"AAAAAD/3+7Y=")</f>
        <v>#REF!</v>
      </c>
      <c r="GB5" t="e">
        <f>AND(#REF!,"AAAAAD/3+7c=")</f>
        <v>#REF!</v>
      </c>
      <c r="GC5" t="e">
        <f>IF(#REF!,"AAAAAD/3+7g=",0)</f>
        <v>#REF!</v>
      </c>
      <c r="GD5" t="e">
        <f>AND(#REF!,"AAAAAD/3+7k=")</f>
        <v>#REF!</v>
      </c>
      <c r="GE5" t="e">
        <f>AND(#REF!,"AAAAAD/3+7o=")</f>
        <v>#REF!</v>
      </c>
      <c r="GF5" t="e">
        <f>AND(#REF!,"AAAAAD/3+7s=")</f>
        <v>#REF!</v>
      </c>
      <c r="GG5" t="e">
        <f>AND(#REF!,"AAAAAD/3+7w=")</f>
        <v>#REF!</v>
      </c>
      <c r="GH5" t="e">
        <f>AND(#REF!,"AAAAAD/3+70=")</f>
        <v>#REF!</v>
      </c>
      <c r="GI5" t="e">
        <f>IF(#REF!,"AAAAAD/3+74=",0)</f>
        <v>#REF!</v>
      </c>
      <c r="GJ5" t="e">
        <f>AND(#REF!,"AAAAAD/3+78=")</f>
        <v>#REF!</v>
      </c>
      <c r="GK5" t="e">
        <f>AND(#REF!,"AAAAAD/3+8A=")</f>
        <v>#REF!</v>
      </c>
      <c r="GL5" t="e">
        <f>AND(#REF!,"AAAAAD/3+8E=")</f>
        <v>#REF!</v>
      </c>
      <c r="GM5" t="e">
        <f>AND(#REF!,"AAAAAD/3+8I=")</f>
        <v>#REF!</v>
      </c>
      <c r="GN5" t="e">
        <f>AND(#REF!,"AAAAAD/3+8M=")</f>
        <v>#REF!</v>
      </c>
      <c r="GO5" t="e">
        <f>IF(#REF!,"AAAAAD/3+8Q=",0)</f>
        <v>#REF!</v>
      </c>
      <c r="GP5" t="e">
        <f>AND(#REF!,"AAAAAD/3+8U=")</f>
        <v>#REF!</v>
      </c>
      <c r="GQ5" t="e">
        <f>AND(#REF!,"AAAAAD/3+8Y=")</f>
        <v>#REF!</v>
      </c>
      <c r="GR5" t="e">
        <f>AND(#REF!,"AAAAAD/3+8c=")</f>
        <v>#REF!</v>
      </c>
      <c r="GS5" t="e">
        <f>AND(#REF!,"AAAAAD/3+8g=")</f>
        <v>#REF!</v>
      </c>
      <c r="GT5" t="e">
        <f>AND(#REF!,"AAAAAD/3+8k=")</f>
        <v>#REF!</v>
      </c>
      <c r="GU5" t="e">
        <f>IF(#REF!,"AAAAAD/3+8o=",0)</f>
        <v>#REF!</v>
      </c>
      <c r="GV5" t="e">
        <f>AND(#REF!,"AAAAAD/3+8s=")</f>
        <v>#REF!</v>
      </c>
      <c r="GW5" t="e">
        <f>AND(#REF!,"AAAAAD/3+8w=")</f>
        <v>#REF!</v>
      </c>
      <c r="GX5" t="e">
        <f>AND(#REF!,"AAAAAD/3+80=")</f>
        <v>#REF!</v>
      </c>
      <c r="GY5" t="e">
        <f>AND(#REF!,"AAAAAD/3+84=")</f>
        <v>#REF!</v>
      </c>
      <c r="GZ5" t="e">
        <f>AND(#REF!,"AAAAAD/3+88=")</f>
        <v>#REF!</v>
      </c>
      <c r="HA5" t="e">
        <f>IF(#REF!,"AAAAAD/3+9A=",0)</f>
        <v>#REF!</v>
      </c>
      <c r="HB5" t="e">
        <f>AND(#REF!,"AAAAAD/3+9E=")</f>
        <v>#REF!</v>
      </c>
      <c r="HC5" t="e">
        <f>AND(#REF!,"AAAAAD/3+9I=")</f>
        <v>#REF!</v>
      </c>
      <c r="HD5" t="e">
        <f>AND(#REF!,"AAAAAD/3+9M=")</f>
        <v>#REF!</v>
      </c>
      <c r="HE5" t="e">
        <f>AND(#REF!,"AAAAAD/3+9Q=")</f>
        <v>#REF!</v>
      </c>
      <c r="HF5" t="e">
        <f>AND(#REF!,"AAAAAD/3+9U=")</f>
        <v>#REF!</v>
      </c>
      <c r="HG5" t="e">
        <f>IF(#REF!,"AAAAAD/3+9Y=",0)</f>
        <v>#REF!</v>
      </c>
      <c r="HH5" t="e">
        <f>AND(#REF!,"AAAAAD/3+9c=")</f>
        <v>#REF!</v>
      </c>
      <c r="HI5" t="e">
        <f>AND(#REF!,"AAAAAD/3+9g=")</f>
        <v>#REF!</v>
      </c>
      <c r="HJ5" t="e">
        <f>AND(#REF!,"AAAAAD/3+9k=")</f>
        <v>#REF!</v>
      </c>
      <c r="HK5" t="e">
        <f>AND(#REF!,"AAAAAD/3+9o=")</f>
        <v>#REF!</v>
      </c>
      <c r="HL5" t="e">
        <f>AND(#REF!,"AAAAAD/3+9s=")</f>
        <v>#REF!</v>
      </c>
      <c r="HM5" t="e">
        <f>IF(#REF!,"AAAAAD/3+9w=",0)</f>
        <v>#REF!</v>
      </c>
      <c r="HN5" t="e">
        <f>AND(#REF!,"AAAAAD/3+90=")</f>
        <v>#REF!</v>
      </c>
      <c r="HO5" t="e">
        <f>AND(#REF!,"AAAAAD/3+94=")</f>
        <v>#REF!</v>
      </c>
      <c r="HP5" t="e">
        <f>AND(#REF!,"AAAAAD/3+98=")</f>
        <v>#REF!</v>
      </c>
      <c r="HQ5" t="e">
        <f>AND(#REF!,"AAAAAD/3++A=")</f>
        <v>#REF!</v>
      </c>
      <c r="HR5" t="e">
        <f>AND(#REF!,"AAAAAD/3++E=")</f>
        <v>#REF!</v>
      </c>
      <c r="HS5" t="e">
        <f>IF(#REF!,"AAAAAD/3++I=",0)</f>
        <v>#REF!</v>
      </c>
      <c r="HT5" t="e">
        <f>AND(#REF!,"AAAAAD/3++M=")</f>
        <v>#REF!</v>
      </c>
      <c r="HU5" t="e">
        <f>AND(#REF!,"AAAAAD/3++Q=")</f>
        <v>#REF!</v>
      </c>
      <c r="HV5" t="e">
        <f>AND(#REF!,"AAAAAD/3++U=")</f>
        <v>#REF!</v>
      </c>
      <c r="HW5" t="e">
        <f>AND(#REF!,"AAAAAD/3++Y=")</f>
        <v>#REF!</v>
      </c>
      <c r="HX5" t="e">
        <f>AND(#REF!,"AAAAAD/3++c=")</f>
        <v>#REF!</v>
      </c>
      <c r="HY5" t="e">
        <f>IF(#REF!,"AAAAAD/3++g=",0)</f>
        <v>#REF!</v>
      </c>
      <c r="HZ5" t="e">
        <f>AND(#REF!,"AAAAAD/3++k=")</f>
        <v>#REF!</v>
      </c>
      <c r="IA5" t="e">
        <f>AND(#REF!,"AAAAAD/3++o=")</f>
        <v>#REF!</v>
      </c>
      <c r="IB5" t="e">
        <f>AND(#REF!,"AAAAAD/3++s=")</f>
        <v>#REF!</v>
      </c>
      <c r="IC5" t="e">
        <f>AND(#REF!,"AAAAAD/3++w=")</f>
        <v>#REF!</v>
      </c>
      <c r="ID5" t="e">
        <f>AND(#REF!,"AAAAAD/3++0=")</f>
        <v>#REF!</v>
      </c>
      <c r="IE5" t="e">
        <f>IF(#REF!,"AAAAAD/3++4=",0)</f>
        <v>#REF!</v>
      </c>
      <c r="IF5" t="e">
        <f>AND(#REF!,"AAAAAD/3++8=")</f>
        <v>#REF!</v>
      </c>
      <c r="IG5" t="e">
        <f>AND(#REF!,"AAAAAD/3+/A=")</f>
        <v>#REF!</v>
      </c>
      <c r="IH5" t="e">
        <f>AND(#REF!,"AAAAAD/3+/E=")</f>
        <v>#REF!</v>
      </c>
      <c r="II5" t="e">
        <f>AND(#REF!,"AAAAAD/3+/I=")</f>
        <v>#REF!</v>
      </c>
      <c r="IJ5" t="e">
        <f>AND(#REF!,"AAAAAD/3+/M=")</f>
        <v>#REF!</v>
      </c>
      <c r="IK5" t="e">
        <f>IF(#REF!,"AAAAAD/3+/Q=",0)</f>
        <v>#REF!</v>
      </c>
      <c r="IL5" t="e">
        <f>AND(#REF!,"AAAAAD/3+/U=")</f>
        <v>#REF!</v>
      </c>
      <c r="IM5" t="e">
        <f>AND(#REF!,"AAAAAD/3+/Y=")</f>
        <v>#REF!</v>
      </c>
      <c r="IN5" t="e">
        <f>AND(#REF!,"AAAAAD/3+/c=")</f>
        <v>#REF!</v>
      </c>
      <c r="IO5" t="e">
        <f>AND(#REF!,"AAAAAD/3+/g=")</f>
        <v>#REF!</v>
      </c>
      <c r="IP5" t="e">
        <f>AND(#REF!,"AAAAAD/3+/k=")</f>
        <v>#REF!</v>
      </c>
      <c r="IQ5" t="e">
        <f>IF(#REF!,"AAAAAD/3+/o=",0)</f>
        <v>#REF!</v>
      </c>
      <c r="IR5" t="e">
        <f>AND(#REF!,"AAAAAD/3+/s=")</f>
        <v>#REF!</v>
      </c>
      <c r="IS5" t="e">
        <f>AND(#REF!,"AAAAAD/3+/w=")</f>
        <v>#REF!</v>
      </c>
      <c r="IT5" t="e">
        <f>AND(#REF!,"AAAAAD/3+/0=")</f>
        <v>#REF!</v>
      </c>
      <c r="IU5" t="e">
        <f>AND(#REF!,"AAAAAD/3+/4=")</f>
        <v>#REF!</v>
      </c>
      <c r="IV5" t="e">
        <f>AND(#REF!,"AAAAAD/3+/8=")</f>
        <v>#REF!</v>
      </c>
    </row>
    <row r="6" spans="1:256">
      <c r="A6" t="e">
        <f>IF(#REF!,"AAAAAHf7/wA=",0)</f>
        <v>#REF!</v>
      </c>
      <c r="B6" t="e">
        <f>AND(#REF!,"AAAAAHf7/wE=")</f>
        <v>#REF!</v>
      </c>
      <c r="C6" t="e">
        <f>AND(#REF!,"AAAAAHf7/wI=")</f>
        <v>#REF!</v>
      </c>
      <c r="D6" t="e">
        <f>AND(#REF!,"AAAAAHf7/wM=")</f>
        <v>#REF!</v>
      </c>
      <c r="E6" t="e">
        <f>AND(#REF!,"AAAAAHf7/wQ=")</f>
        <v>#REF!</v>
      </c>
      <c r="F6" t="e">
        <f>AND(#REF!,"AAAAAHf7/wU=")</f>
        <v>#REF!</v>
      </c>
      <c r="G6" t="e">
        <f>IF(#REF!,"AAAAAHf7/wY=",0)</f>
        <v>#REF!</v>
      </c>
      <c r="H6" t="e">
        <f>AND(#REF!,"AAAAAHf7/wc=")</f>
        <v>#REF!</v>
      </c>
      <c r="I6" t="e">
        <f>AND(#REF!,"AAAAAHf7/wg=")</f>
        <v>#REF!</v>
      </c>
      <c r="J6" t="e">
        <f>AND(#REF!,"AAAAAHf7/wk=")</f>
        <v>#REF!</v>
      </c>
      <c r="K6" t="e">
        <f>AND(#REF!,"AAAAAHf7/wo=")</f>
        <v>#REF!</v>
      </c>
      <c r="L6" t="e">
        <f>AND(#REF!,"AAAAAHf7/ws=")</f>
        <v>#REF!</v>
      </c>
      <c r="M6" t="e">
        <f>IF(#REF!,"AAAAAHf7/ww=",0)</f>
        <v>#REF!</v>
      </c>
      <c r="N6" t="e">
        <f>AND(#REF!,"AAAAAHf7/w0=")</f>
        <v>#REF!</v>
      </c>
      <c r="O6" t="e">
        <f>AND(#REF!,"AAAAAHf7/w4=")</f>
        <v>#REF!</v>
      </c>
      <c r="P6" t="e">
        <f>AND(#REF!,"AAAAAHf7/w8=")</f>
        <v>#REF!</v>
      </c>
      <c r="Q6" t="e">
        <f>AND(#REF!,"AAAAAHf7/xA=")</f>
        <v>#REF!</v>
      </c>
      <c r="R6" t="e">
        <f>AND(#REF!,"AAAAAHf7/xE=")</f>
        <v>#REF!</v>
      </c>
      <c r="S6" t="e">
        <f>IF(#REF!,"AAAAAHf7/xI=",0)</f>
        <v>#REF!</v>
      </c>
      <c r="T6" t="e">
        <f>AND(#REF!,"AAAAAHf7/xM=")</f>
        <v>#REF!</v>
      </c>
      <c r="U6" t="e">
        <f>AND(#REF!,"AAAAAHf7/xQ=")</f>
        <v>#REF!</v>
      </c>
      <c r="V6" t="e">
        <f>AND(#REF!,"AAAAAHf7/xU=")</f>
        <v>#REF!</v>
      </c>
      <c r="W6" t="e">
        <f>AND(#REF!,"AAAAAHf7/xY=")</f>
        <v>#REF!</v>
      </c>
      <c r="X6" t="e">
        <f>AND(#REF!,"AAAAAHf7/xc=")</f>
        <v>#REF!</v>
      </c>
      <c r="Y6" t="e">
        <f>IF(#REF!,"AAAAAHf7/xg=",0)</f>
        <v>#REF!</v>
      </c>
      <c r="Z6" t="e">
        <f>AND(#REF!,"AAAAAHf7/xk=")</f>
        <v>#REF!</v>
      </c>
      <c r="AA6" t="e">
        <f>AND(#REF!,"AAAAAHf7/xo=")</f>
        <v>#REF!</v>
      </c>
      <c r="AB6" t="e">
        <f>AND(#REF!,"AAAAAHf7/xs=")</f>
        <v>#REF!</v>
      </c>
      <c r="AC6" t="e">
        <f>AND(#REF!,"AAAAAHf7/xw=")</f>
        <v>#REF!</v>
      </c>
      <c r="AD6" t="e">
        <f>AND(#REF!,"AAAAAHf7/x0=")</f>
        <v>#REF!</v>
      </c>
      <c r="AE6" t="e">
        <f>IF(#REF!,"AAAAAHf7/x4=",0)</f>
        <v>#REF!</v>
      </c>
      <c r="AF6" t="e">
        <f>AND(#REF!,"AAAAAHf7/x8=")</f>
        <v>#REF!</v>
      </c>
      <c r="AG6" t="e">
        <f>AND(#REF!,"AAAAAHf7/yA=")</f>
        <v>#REF!</v>
      </c>
      <c r="AH6" t="e">
        <f>AND(#REF!,"AAAAAHf7/yE=")</f>
        <v>#REF!</v>
      </c>
      <c r="AI6" t="e">
        <f>AND(#REF!,"AAAAAHf7/yI=")</f>
        <v>#REF!</v>
      </c>
      <c r="AJ6" t="e">
        <f>AND(#REF!,"AAAAAHf7/yM=")</f>
        <v>#REF!</v>
      </c>
      <c r="AK6" t="e">
        <f>IF(#REF!,"AAAAAHf7/yQ=",0)</f>
        <v>#REF!</v>
      </c>
      <c r="AL6" t="e">
        <f>AND(#REF!,"AAAAAHf7/yU=")</f>
        <v>#REF!</v>
      </c>
      <c r="AM6" t="e">
        <f>AND(#REF!,"AAAAAHf7/yY=")</f>
        <v>#REF!</v>
      </c>
      <c r="AN6" t="e">
        <f>AND(#REF!,"AAAAAHf7/yc=")</f>
        <v>#REF!</v>
      </c>
      <c r="AO6" t="e">
        <f>AND(#REF!,"AAAAAHf7/yg=")</f>
        <v>#REF!</v>
      </c>
      <c r="AP6" t="e">
        <f>AND(#REF!,"AAAAAHf7/yk=")</f>
        <v>#REF!</v>
      </c>
      <c r="AQ6" t="e">
        <f>IF(#REF!,"AAAAAHf7/yo=",0)</f>
        <v>#REF!</v>
      </c>
      <c r="AR6" t="e">
        <f>AND(#REF!,"AAAAAHf7/ys=")</f>
        <v>#REF!</v>
      </c>
      <c r="AS6" t="e">
        <f>AND(#REF!,"AAAAAHf7/yw=")</f>
        <v>#REF!</v>
      </c>
      <c r="AT6" t="e">
        <f>AND(#REF!,"AAAAAHf7/y0=")</f>
        <v>#REF!</v>
      </c>
      <c r="AU6" t="e">
        <f>AND(#REF!,"AAAAAHf7/y4=")</f>
        <v>#REF!</v>
      </c>
      <c r="AV6" t="e">
        <f>AND(#REF!,"AAAAAHf7/y8=")</f>
        <v>#REF!</v>
      </c>
      <c r="AW6" t="e">
        <f>IF(#REF!,"AAAAAHf7/zA=",0)</f>
        <v>#REF!</v>
      </c>
      <c r="AX6" t="e">
        <f>AND(#REF!,"AAAAAHf7/zE=")</f>
        <v>#REF!</v>
      </c>
      <c r="AY6" t="e">
        <f>AND(#REF!,"AAAAAHf7/zI=")</f>
        <v>#REF!</v>
      </c>
      <c r="AZ6" t="e">
        <f>AND(#REF!,"AAAAAHf7/zM=")</f>
        <v>#REF!</v>
      </c>
      <c r="BA6" t="e">
        <f>AND(#REF!,"AAAAAHf7/zQ=")</f>
        <v>#REF!</v>
      </c>
      <c r="BB6" t="e">
        <f>AND(#REF!,"AAAAAHf7/zU=")</f>
        <v>#REF!</v>
      </c>
      <c r="BC6" t="e">
        <f>IF(#REF!,"AAAAAHf7/zY=",0)</f>
        <v>#REF!</v>
      </c>
      <c r="BD6" t="e">
        <f>AND(#REF!,"AAAAAHf7/zc=")</f>
        <v>#REF!</v>
      </c>
      <c r="BE6" t="e">
        <f>AND(#REF!,"AAAAAHf7/zg=")</f>
        <v>#REF!</v>
      </c>
      <c r="BF6" t="e">
        <f>AND(#REF!,"AAAAAHf7/zk=")</f>
        <v>#REF!</v>
      </c>
      <c r="BG6" t="e">
        <f>AND(#REF!,"AAAAAHf7/zo=")</f>
        <v>#REF!</v>
      </c>
      <c r="BH6" t="e">
        <f>AND(#REF!,"AAAAAHf7/zs=")</f>
        <v>#REF!</v>
      </c>
      <c r="BI6" t="e">
        <f>IF(#REF!,"AAAAAHf7/zw=",0)</f>
        <v>#REF!</v>
      </c>
      <c r="BJ6" t="e">
        <f>AND(#REF!,"AAAAAHf7/z0=")</f>
        <v>#REF!</v>
      </c>
      <c r="BK6" t="e">
        <f>AND(#REF!,"AAAAAHf7/z4=")</f>
        <v>#REF!</v>
      </c>
      <c r="BL6" t="e">
        <f>AND(#REF!,"AAAAAHf7/z8=")</f>
        <v>#REF!</v>
      </c>
      <c r="BM6" t="e">
        <f>AND(#REF!,"AAAAAHf7/0A=")</f>
        <v>#REF!</v>
      </c>
      <c r="BN6" t="e">
        <f>AND(#REF!,"AAAAAHf7/0E=")</f>
        <v>#REF!</v>
      </c>
      <c r="BO6" t="e">
        <f>IF(#REF!,"AAAAAHf7/0I=",0)</f>
        <v>#REF!</v>
      </c>
      <c r="BP6" t="e">
        <f>AND(#REF!,"AAAAAHf7/0M=")</f>
        <v>#REF!</v>
      </c>
      <c r="BQ6" t="e">
        <f>AND(#REF!,"AAAAAHf7/0Q=")</f>
        <v>#REF!</v>
      </c>
      <c r="BR6" t="e">
        <f>AND(#REF!,"AAAAAHf7/0U=")</f>
        <v>#REF!</v>
      </c>
      <c r="BS6" t="e">
        <f>AND(#REF!,"AAAAAHf7/0Y=")</f>
        <v>#REF!</v>
      </c>
      <c r="BT6" t="e">
        <f>AND(#REF!,"AAAAAHf7/0c=")</f>
        <v>#REF!</v>
      </c>
      <c r="BU6" t="e">
        <f>IF(#REF!,"AAAAAHf7/0g=",0)</f>
        <v>#REF!</v>
      </c>
      <c r="BV6" t="e">
        <f>AND(#REF!,"AAAAAHf7/0k=")</f>
        <v>#REF!</v>
      </c>
      <c r="BW6" t="e">
        <f>AND(#REF!,"AAAAAHf7/0o=")</f>
        <v>#REF!</v>
      </c>
      <c r="BX6" t="e">
        <f>AND(#REF!,"AAAAAHf7/0s=")</f>
        <v>#REF!</v>
      </c>
      <c r="BY6" t="e">
        <f>AND(#REF!,"AAAAAHf7/0w=")</f>
        <v>#REF!</v>
      </c>
      <c r="BZ6" t="e">
        <f>AND(#REF!,"AAAAAHf7/00=")</f>
        <v>#REF!</v>
      </c>
      <c r="CA6" t="e">
        <f>IF(#REF!,"AAAAAHf7/04=",0)</f>
        <v>#REF!</v>
      </c>
      <c r="CB6" t="e">
        <f>AND(#REF!,"AAAAAHf7/08=")</f>
        <v>#REF!</v>
      </c>
      <c r="CC6" t="e">
        <f>AND(#REF!,"AAAAAHf7/1A=")</f>
        <v>#REF!</v>
      </c>
      <c r="CD6" t="e">
        <f>AND(#REF!,"AAAAAHf7/1E=")</f>
        <v>#REF!</v>
      </c>
      <c r="CE6" t="e">
        <f>AND(#REF!,"AAAAAHf7/1I=")</f>
        <v>#REF!</v>
      </c>
      <c r="CF6" t="e">
        <f>AND(#REF!,"AAAAAHf7/1M=")</f>
        <v>#REF!</v>
      </c>
      <c r="CG6" t="e">
        <f>IF(#REF!,"AAAAAHf7/1Q=",0)</f>
        <v>#REF!</v>
      </c>
      <c r="CH6" t="e">
        <f>AND(#REF!,"AAAAAHf7/1U=")</f>
        <v>#REF!</v>
      </c>
      <c r="CI6" t="e">
        <f>AND(#REF!,"AAAAAHf7/1Y=")</f>
        <v>#REF!</v>
      </c>
      <c r="CJ6" t="e">
        <f>AND(#REF!,"AAAAAHf7/1c=")</f>
        <v>#REF!</v>
      </c>
      <c r="CK6" t="e">
        <f>AND(#REF!,"AAAAAHf7/1g=")</f>
        <v>#REF!</v>
      </c>
      <c r="CL6" t="e">
        <f>AND(#REF!,"AAAAAHf7/1k=")</f>
        <v>#REF!</v>
      </c>
      <c r="CM6" t="e">
        <f>IF(#REF!,"AAAAAHf7/1o=",0)</f>
        <v>#REF!</v>
      </c>
      <c r="CN6" t="e">
        <f>AND(#REF!,"AAAAAHf7/1s=")</f>
        <v>#REF!</v>
      </c>
      <c r="CO6" t="e">
        <f>AND(#REF!,"AAAAAHf7/1w=")</f>
        <v>#REF!</v>
      </c>
      <c r="CP6" t="e">
        <f>AND(#REF!,"AAAAAHf7/10=")</f>
        <v>#REF!</v>
      </c>
      <c r="CQ6" t="e">
        <f>AND(#REF!,"AAAAAHf7/14=")</f>
        <v>#REF!</v>
      </c>
      <c r="CR6" t="e">
        <f>AND(#REF!,"AAAAAHf7/18=")</f>
        <v>#REF!</v>
      </c>
      <c r="CS6" t="e">
        <f>IF(#REF!,"AAAAAHf7/2A=",0)</f>
        <v>#REF!</v>
      </c>
      <c r="CT6" t="e">
        <f>AND(#REF!,"AAAAAHf7/2E=")</f>
        <v>#REF!</v>
      </c>
      <c r="CU6" t="e">
        <f>AND(#REF!,"AAAAAHf7/2I=")</f>
        <v>#REF!</v>
      </c>
      <c r="CV6" t="e">
        <f>AND(#REF!,"AAAAAHf7/2M=")</f>
        <v>#REF!</v>
      </c>
      <c r="CW6" t="e">
        <f>AND(#REF!,"AAAAAHf7/2Q=")</f>
        <v>#REF!</v>
      </c>
      <c r="CX6" t="e">
        <f>AND(#REF!,"AAAAAHf7/2U=")</f>
        <v>#REF!</v>
      </c>
      <c r="CY6" t="e">
        <f>IF(#REF!,"AAAAAHf7/2Y=",0)</f>
        <v>#REF!</v>
      </c>
      <c r="CZ6" t="e">
        <f>AND(#REF!,"AAAAAHf7/2c=")</f>
        <v>#REF!</v>
      </c>
      <c r="DA6" t="e">
        <f>AND(#REF!,"AAAAAHf7/2g=")</f>
        <v>#REF!</v>
      </c>
      <c r="DB6" t="e">
        <f>AND(#REF!,"AAAAAHf7/2k=")</f>
        <v>#REF!</v>
      </c>
      <c r="DC6" t="e">
        <f>AND(#REF!,"AAAAAHf7/2o=")</f>
        <v>#REF!</v>
      </c>
      <c r="DD6" t="e">
        <f>AND(#REF!,"AAAAAHf7/2s=")</f>
        <v>#REF!</v>
      </c>
      <c r="DE6" t="e">
        <f>IF(#REF!,"AAAAAHf7/2w=",0)</f>
        <v>#REF!</v>
      </c>
      <c r="DF6" t="e">
        <f>AND(#REF!,"AAAAAHf7/20=")</f>
        <v>#REF!</v>
      </c>
      <c r="DG6" t="e">
        <f>AND(#REF!,"AAAAAHf7/24=")</f>
        <v>#REF!</v>
      </c>
      <c r="DH6" t="e">
        <f>AND(#REF!,"AAAAAHf7/28=")</f>
        <v>#REF!</v>
      </c>
      <c r="DI6" t="e">
        <f>AND(#REF!,"AAAAAHf7/3A=")</f>
        <v>#REF!</v>
      </c>
      <c r="DJ6" t="e">
        <f>AND(#REF!,"AAAAAHf7/3E=")</f>
        <v>#REF!</v>
      </c>
      <c r="DK6" t="e">
        <f>IF(#REF!,"AAAAAHf7/3I=",0)</f>
        <v>#REF!</v>
      </c>
      <c r="DL6" t="e">
        <f>AND(#REF!,"AAAAAHf7/3M=")</f>
        <v>#REF!</v>
      </c>
      <c r="DM6" t="e">
        <f>AND(#REF!,"AAAAAHf7/3Q=")</f>
        <v>#REF!</v>
      </c>
      <c r="DN6" t="e">
        <f>AND(#REF!,"AAAAAHf7/3U=")</f>
        <v>#REF!</v>
      </c>
      <c r="DO6" t="e">
        <f>AND(#REF!,"AAAAAHf7/3Y=")</f>
        <v>#REF!</v>
      </c>
      <c r="DP6" t="e">
        <f>AND(#REF!,"AAAAAHf7/3c=")</f>
        <v>#REF!</v>
      </c>
      <c r="DQ6" t="e">
        <f>IF(#REF!,"AAAAAHf7/3g=",0)</f>
        <v>#REF!</v>
      </c>
      <c r="DR6" t="e">
        <f>AND(#REF!,"AAAAAHf7/3k=")</f>
        <v>#REF!</v>
      </c>
      <c r="DS6" t="e">
        <f>AND(#REF!,"AAAAAHf7/3o=")</f>
        <v>#REF!</v>
      </c>
      <c r="DT6" t="e">
        <f>AND(#REF!,"AAAAAHf7/3s=")</f>
        <v>#REF!</v>
      </c>
      <c r="DU6" t="e">
        <f>AND(#REF!,"AAAAAHf7/3w=")</f>
        <v>#REF!</v>
      </c>
      <c r="DV6" t="e">
        <f>AND(#REF!,"AAAAAHf7/30=")</f>
        <v>#REF!</v>
      </c>
      <c r="DW6" t="e">
        <f>IF(#REF!,"AAAAAHf7/34=",0)</f>
        <v>#REF!</v>
      </c>
      <c r="DX6" t="e">
        <f>AND(#REF!,"AAAAAHf7/38=")</f>
        <v>#REF!</v>
      </c>
      <c r="DY6" t="e">
        <f>AND(#REF!,"AAAAAHf7/4A=")</f>
        <v>#REF!</v>
      </c>
      <c r="DZ6" t="e">
        <f>AND(#REF!,"AAAAAHf7/4E=")</f>
        <v>#REF!</v>
      </c>
      <c r="EA6" t="e">
        <f>AND(#REF!,"AAAAAHf7/4I=")</f>
        <v>#REF!</v>
      </c>
      <c r="EB6" t="e">
        <f>AND(#REF!,"AAAAAHf7/4M=")</f>
        <v>#REF!</v>
      </c>
      <c r="EC6" t="e">
        <f>IF(#REF!,"AAAAAHf7/4Q=",0)</f>
        <v>#REF!</v>
      </c>
      <c r="ED6" t="e">
        <f>AND(#REF!,"AAAAAHf7/4U=")</f>
        <v>#REF!</v>
      </c>
      <c r="EE6" t="e">
        <f>AND(#REF!,"AAAAAHf7/4Y=")</f>
        <v>#REF!</v>
      </c>
      <c r="EF6" t="e">
        <f>AND(#REF!,"AAAAAHf7/4c=")</f>
        <v>#REF!</v>
      </c>
      <c r="EG6" t="e">
        <f>AND(#REF!,"AAAAAHf7/4g=")</f>
        <v>#REF!</v>
      </c>
      <c r="EH6" t="e">
        <f>AND(#REF!,"AAAAAHf7/4k=")</f>
        <v>#REF!</v>
      </c>
      <c r="EI6" t="e">
        <f>IF(#REF!,"AAAAAHf7/4o=",0)</f>
        <v>#REF!</v>
      </c>
      <c r="EJ6" t="e">
        <f>AND(#REF!,"AAAAAHf7/4s=")</f>
        <v>#REF!</v>
      </c>
      <c r="EK6" t="e">
        <f>AND(#REF!,"AAAAAHf7/4w=")</f>
        <v>#REF!</v>
      </c>
      <c r="EL6" t="e">
        <f>AND(#REF!,"AAAAAHf7/40=")</f>
        <v>#REF!</v>
      </c>
      <c r="EM6" t="e">
        <f>AND(#REF!,"AAAAAHf7/44=")</f>
        <v>#REF!</v>
      </c>
      <c r="EN6" t="e">
        <f>AND(#REF!,"AAAAAHf7/48=")</f>
        <v>#REF!</v>
      </c>
      <c r="EO6" t="e">
        <f>IF(#REF!,"AAAAAHf7/5A=",0)</f>
        <v>#REF!</v>
      </c>
      <c r="EP6" t="e">
        <f>AND(#REF!,"AAAAAHf7/5E=")</f>
        <v>#REF!</v>
      </c>
      <c r="EQ6" t="e">
        <f>AND(#REF!,"AAAAAHf7/5I=")</f>
        <v>#REF!</v>
      </c>
      <c r="ER6" t="e">
        <f>AND(#REF!,"AAAAAHf7/5M=")</f>
        <v>#REF!</v>
      </c>
      <c r="ES6" t="e">
        <f>AND(#REF!,"AAAAAHf7/5Q=")</f>
        <v>#REF!</v>
      </c>
      <c r="ET6" t="e">
        <f>AND(#REF!,"AAAAAHf7/5U=")</f>
        <v>#REF!</v>
      </c>
      <c r="EU6" t="e">
        <f>IF(#REF!,"AAAAAHf7/5Y=",0)</f>
        <v>#REF!</v>
      </c>
      <c r="EV6" t="e">
        <f>AND(#REF!,"AAAAAHf7/5c=")</f>
        <v>#REF!</v>
      </c>
      <c r="EW6" t="e">
        <f>AND(#REF!,"AAAAAHf7/5g=")</f>
        <v>#REF!</v>
      </c>
      <c r="EX6" t="e">
        <f>AND(#REF!,"AAAAAHf7/5k=")</f>
        <v>#REF!</v>
      </c>
      <c r="EY6" t="e">
        <f>AND(#REF!,"AAAAAHf7/5o=")</f>
        <v>#REF!</v>
      </c>
      <c r="EZ6" t="e">
        <f>AND(#REF!,"AAAAAHf7/5s=")</f>
        <v>#REF!</v>
      </c>
      <c r="FA6" t="e">
        <f>IF(#REF!,"AAAAAHf7/5w=",0)</f>
        <v>#REF!</v>
      </c>
      <c r="FB6" t="e">
        <f>AND(#REF!,"AAAAAHf7/50=")</f>
        <v>#REF!</v>
      </c>
      <c r="FC6" t="e">
        <f>AND(#REF!,"AAAAAHf7/54=")</f>
        <v>#REF!</v>
      </c>
      <c r="FD6" t="e">
        <f>AND(#REF!,"AAAAAHf7/58=")</f>
        <v>#REF!</v>
      </c>
      <c r="FE6" t="e">
        <f>AND(#REF!,"AAAAAHf7/6A=")</f>
        <v>#REF!</v>
      </c>
      <c r="FF6" t="e">
        <f>AND(#REF!,"AAAAAHf7/6E=")</f>
        <v>#REF!</v>
      </c>
      <c r="FG6" t="e">
        <f>IF(#REF!,"AAAAAHf7/6I=",0)</f>
        <v>#REF!</v>
      </c>
      <c r="FH6" t="e">
        <f>AND(#REF!,"AAAAAHf7/6M=")</f>
        <v>#REF!</v>
      </c>
      <c r="FI6" t="e">
        <f>AND(#REF!,"AAAAAHf7/6Q=")</f>
        <v>#REF!</v>
      </c>
      <c r="FJ6" t="e">
        <f>AND(#REF!,"AAAAAHf7/6U=")</f>
        <v>#REF!</v>
      </c>
      <c r="FK6" t="e">
        <f>AND(#REF!,"AAAAAHf7/6Y=")</f>
        <v>#REF!</v>
      </c>
      <c r="FL6" t="e">
        <f>AND(#REF!,"AAAAAHf7/6c=")</f>
        <v>#REF!</v>
      </c>
      <c r="FM6" t="e">
        <f>IF(#REF!,"AAAAAHf7/6g=",0)</f>
        <v>#REF!</v>
      </c>
      <c r="FN6" t="e">
        <f>AND(#REF!,"AAAAAHf7/6k=")</f>
        <v>#REF!</v>
      </c>
      <c r="FO6" t="e">
        <f>AND(#REF!,"AAAAAHf7/6o=")</f>
        <v>#REF!</v>
      </c>
      <c r="FP6" t="e">
        <f>AND(#REF!,"AAAAAHf7/6s=")</f>
        <v>#REF!</v>
      </c>
      <c r="FQ6" t="e">
        <f>AND(#REF!,"AAAAAHf7/6w=")</f>
        <v>#REF!</v>
      </c>
      <c r="FR6" t="e">
        <f>AND(#REF!,"AAAAAHf7/60=")</f>
        <v>#REF!</v>
      </c>
      <c r="FS6" t="e">
        <f>IF(#REF!,"AAAAAHf7/64=",0)</f>
        <v>#REF!</v>
      </c>
      <c r="FT6" t="e">
        <f>AND(#REF!,"AAAAAHf7/68=")</f>
        <v>#REF!</v>
      </c>
      <c r="FU6" t="e">
        <f>AND(#REF!,"AAAAAHf7/7A=")</f>
        <v>#REF!</v>
      </c>
      <c r="FV6" t="e">
        <f>AND(#REF!,"AAAAAHf7/7E=")</f>
        <v>#REF!</v>
      </c>
      <c r="FW6" t="e">
        <f>AND(#REF!,"AAAAAHf7/7I=")</f>
        <v>#REF!</v>
      </c>
      <c r="FX6" t="e">
        <f>AND(#REF!,"AAAAAHf7/7M=")</f>
        <v>#REF!</v>
      </c>
      <c r="FY6" t="e">
        <f>IF(#REF!,"AAAAAHf7/7Q=",0)</f>
        <v>#REF!</v>
      </c>
      <c r="FZ6" t="e">
        <f>AND(#REF!,"AAAAAHf7/7U=")</f>
        <v>#REF!</v>
      </c>
      <c r="GA6" t="e">
        <f>AND(#REF!,"AAAAAHf7/7Y=")</f>
        <v>#REF!</v>
      </c>
      <c r="GB6" t="e">
        <f>AND(#REF!,"AAAAAHf7/7c=")</f>
        <v>#REF!</v>
      </c>
      <c r="GC6" t="e">
        <f>AND(#REF!,"AAAAAHf7/7g=")</f>
        <v>#REF!</v>
      </c>
      <c r="GD6" t="e">
        <f>AND(#REF!,"AAAAAHf7/7k=")</f>
        <v>#REF!</v>
      </c>
      <c r="GE6" t="e">
        <f>IF(#REF!,"AAAAAHf7/7o=",0)</f>
        <v>#REF!</v>
      </c>
      <c r="GF6" t="e">
        <f>AND(#REF!,"AAAAAHf7/7s=")</f>
        <v>#REF!</v>
      </c>
      <c r="GG6" t="e">
        <f>AND(#REF!,"AAAAAHf7/7w=")</f>
        <v>#REF!</v>
      </c>
      <c r="GH6" t="e">
        <f>AND(#REF!,"AAAAAHf7/70=")</f>
        <v>#REF!</v>
      </c>
      <c r="GI6" t="e">
        <f>AND(#REF!,"AAAAAHf7/74=")</f>
        <v>#REF!</v>
      </c>
      <c r="GJ6" t="e">
        <f>AND(#REF!,"AAAAAHf7/78=")</f>
        <v>#REF!</v>
      </c>
      <c r="GK6" t="e">
        <f>IF(#REF!,"AAAAAHf7/8A=",0)</f>
        <v>#REF!</v>
      </c>
      <c r="GL6" t="e">
        <f>AND(#REF!,"AAAAAHf7/8E=")</f>
        <v>#REF!</v>
      </c>
      <c r="GM6" t="e">
        <f>AND(#REF!,"AAAAAHf7/8I=")</f>
        <v>#REF!</v>
      </c>
      <c r="GN6" t="e">
        <f>AND(#REF!,"AAAAAHf7/8M=")</f>
        <v>#REF!</v>
      </c>
      <c r="GO6" t="e">
        <f>AND(#REF!,"AAAAAHf7/8Q=")</f>
        <v>#REF!</v>
      </c>
      <c r="GP6" t="e">
        <f>AND(#REF!,"AAAAAHf7/8U=")</f>
        <v>#REF!</v>
      </c>
      <c r="GQ6" t="e">
        <f>IF(#REF!,"AAAAAHf7/8Y=",0)</f>
        <v>#REF!</v>
      </c>
      <c r="GR6" t="e">
        <f>AND(#REF!,"AAAAAHf7/8c=")</f>
        <v>#REF!</v>
      </c>
      <c r="GS6" t="e">
        <f>AND(#REF!,"AAAAAHf7/8g=")</f>
        <v>#REF!</v>
      </c>
      <c r="GT6" t="e">
        <f>AND(#REF!,"AAAAAHf7/8k=")</f>
        <v>#REF!</v>
      </c>
      <c r="GU6" t="e">
        <f>AND(#REF!,"AAAAAHf7/8o=")</f>
        <v>#REF!</v>
      </c>
      <c r="GV6" t="e">
        <f>AND(#REF!,"AAAAAHf7/8s=")</f>
        <v>#REF!</v>
      </c>
      <c r="GW6" t="e">
        <f>IF(#REF!,"AAAAAHf7/8w=",0)</f>
        <v>#REF!</v>
      </c>
      <c r="GX6" t="e">
        <f>AND(#REF!,"AAAAAHf7/80=")</f>
        <v>#REF!</v>
      </c>
      <c r="GY6" t="e">
        <f>AND(#REF!,"AAAAAHf7/84=")</f>
        <v>#REF!</v>
      </c>
      <c r="GZ6" t="e">
        <f>AND(#REF!,"AAAAAHf7/88=")</f>
        <v>#REF!</v>
      </c>
      <c r="HA6" t="e">
        <f>AND(#REF!,"AAAAAHf7/9A=")</f>
        <v>#REF!</v>
      </c>
      <c r="HB6" t="e">
        <f>AND(#REF!,"AAAAAHf7/9E=")</f>
        <v>#REF!</v>
      </c>
      <c r="HC6" t="e">
        <f>IF(#REF!,"AAAAAHf7/9I=",0)</f>
        <v>#REF!</v>
      </c>
      <c r="HD6" t="e">
        <f>AND(#REF!,"AAAAAHf7/9M=")</f>
        <v>#REF!</v>
      </c>
      <c r="HE6" t="e">
        <f>AND(#REF!,"AAAAAHf7/9Q=")</f>
        <v>#REF!</v>
      </c>
      <c r="HF6" t="e">
        <f>AND(#REF!,"AAAAAHf7/9U=")</f>
        <v>#REF!</v>
      </c>
      <c r="HG6" t="e">
        <f>AND(#REF!,"AAAAAHf7/9Y=")</f>
        <v>#REF!</v>
      </c>
      <c r="HH6" t="e">
        <f>AND(#REF!,"AAAAAHf7/9c=")</f>
        <v>#REF!</v>
      </c>
      <c r="HI6" t="e">
        <f>IF(#REF!,"AAAAAHf7/9g=",0)</f>
        <v>#REF!</v>
      </c>
      <c r="HJ6" t="e">
        <f>AND(#REF!,"AAAAAHf7/9k=")</f>
        <v>#REF!</v>
      </c>
      <c r="HK6" t="e">
        <f>AND(#REF!,"AAAAAHf7/9o=")</f>
        <v>#REF!</v>
      </c>
      <c r="HL6" t="e">
        <f>AND(#REF!,"AAAAAHf7/9s=")</f>
        <v>#REF!</v>
      </c>
      <c r="HM6" t="e">
        <f>AND(#REF!,"AAAAAHf7/9w=")</f>
        <v>#REF!</v>
      </c>
      <c r="HN6" t="e">
        <f>AND(#REF!,"AAAAAHf7/90=")</f>
        <v>#REF!</v>
      </c>
      <c r="HO6" t="e">
        <f>IF(#REF!,"AAAAAHf7/94=",0)</f>
        <v>#REF!</v>
      </c>
      <c r="HP6" t="e">
        <f>AND(#REF!,"AAAAAHf7/98=")</f>
        <v>#REF!</v>
      </c>
      <c r="HQ6" t="e">
        <f>AND(#REF!,"AAAAAHf7/+A=")</f>
        <v>#REF!</v>
      </c>
      <c r="HR6" t="e">
        <f>AND(#REF!,"AAAAAHf7/+E=")</f>
        <v>#REF!</v>
      </c>
      <c r="HS6" t="e">
        <f>AND(#REF!,"AAAAAHf7/+I=")</f>
        <v>#REF!</v>
      </c>
      <c r="HT6" t="e">
        <f>AND(#REF!,"AAAAAHf7/+M=")</f>
        <v>#REF!</v>
      </c>
      <c r="HU6" t="e">
        <f>IF(#REF!,"AAAAAHf7/+Q=",0)</f>
        <v>#REF!</v>
      </c>
      <c r="HV6" t="e">
        <f>AND(#REF!,"AAAAAHf7/+U=")</f>
        <v>#REF!</v>
      </c>
      <c r="HW6" t="e">
        <f>AND(#REF!,"AAAAAHf7/+Y=")</f>
        <v>#REF!</v>
      </c>
      <c r="HX6" t="e">
        <f>AND(#REF!,"AAAAAHf7/+c=")</f>
        <v>#REF!</v>
      </c>
      <c r="HY6" t="e">
        <f>AND(#REF!,"AAAAAHf7/+g=")</f>
        <v>#REF!</v>
      </c>
      <c r="HZ6" t="e">
        <f>AND(#REF!,"AAAAAHf7/+k=")</f>
        <v>#REF!</v>
      </c>
      <c r="IA6" t="e">
        <f>IF(#REF!,"AAAAAHf7/+o=",0)</f>
        <v>#REF!</v>
      </c>
      <c r="IB6" t="e">
        <f>AND(#REF!,"AAAAAHf7/+s=")</f>
        <v>#REF!</v>
      </c>
      <c r="IC6" t="e">
        <f>AND(#REF!,"AAAAAHf7/+w=")</f>
        <v>#REF!</v>
      </c>
      <c r="ID6" t="e">
        <f>AND(#REF!,"AAAAAHf7/+0=")</f>
        <v>#REF!</v>
      </c>
      <c r="IE6" t="e">
        <f>AND(#REF!,"AAAAAHf7/+4=")</f>
        <v>#REF!</v>
      </c>
      <c r="IF6" t="e">
        <f>AND(#REF!,"AAAAAHf7/+8=")</f>
        <v>#REF!</v>
      </c>
      <c r="IG6" t="e">
        <f>IF(#REF!,"AAAAAHf7//A=",0)</f>
        <v>#REF!</v>
      </c>
      <c r="IH6" t="e">
        <f>AND(#REF!,"AAAAAHf7//E=")</f>
        <v>#REF!</v>
      </c>
      <c r="II6" t="e">
        <f>AND(#REF!,"AAAAAHf7//I=")</f>
        <v>#REF!</v>
      </c>
      <c r="IJ6" t="e">
        <f>AND(#REF!,"AAAAAHf7//M=")</f>
        <v>#REF!</v>
      </c>
      <c r="IK6" t="e">
        <f>AND(#REF!,"AAAAAHf7//Q=")</f>
        <v>#REF!</v>
      </c>
      <c r="IL6" t="e">
        <f>AND(#REF!,"AAAAAHf7//U=")</f>
        <v>#REF!</v>
      </c>
      <c r="IM6" t="e">
        <f>IF(#REF!,"AAAAAHf7//Y=",0)</f>
        <v>#REF!</v>
      </c>
      <c r="IN6" t="e">
        <f>AND(#REF!,"AAAAAHf7//c=")</f>
        <v>#REF!</v>
      </c>
      <c r="IO6" t="e">
        <f>AND(#REF!,"AAAAAHf7//g=")</f>
        <v>#REF!</v>
      </c>
      <c r="IP6" t="e">
        <f>AND(#REF!,"AAAAAHf7//k=")</f>
        <v>#REF!</v>
      </c>
      <c r="IQ6" t="e">
        <f>AND(#REF!,"AAAAAHf7//o=")</f>
        <v>#REF!</v>
      </c>
      <c r="IR6" t="e">
        <f>AND(#REF!,"AAAAAHf7//s=")</f>
        <v>#REF!</v>
      </c>
      <c r="IS6" t="e">
        <f>IF(#REF!,"AAAAAHf7//w=",0)</f>
        <v>#REF!</v>
      </c>
      <c r="IT6" t="e">
        <f>AND(#REF!,"AAAAAHf7//0=")</f>
        <v>#REF!</v>
      </c>
      <c r="IU6" t="e">
        <f>AND(#REF!,"AAAAAHf7//4=")</f>
        <v>#REF!</v>
      </c>
      <c r="IV6" t="e">
        <f>AND(#REF!,"AAAAAHf7//8=")</f>
        <v>#REF!</v>
      </c>
    </row>
    <row r="7" spans="1:256">
      <c r="A7" t="e">
        <f>AND(#REF!,"AAAAAH//7wA=")</f>
        <v>#REF!</v>
      </c>
      <c r="B7" t="e">
        <f>AND(#REF!,"AAAAAH//7wE=")</f>
        <v>#REF!</v>
      </c>
      <c r="C7" t="e">
        <f>IF(#REF!,"AAAAAH//7wI=",0)</f>
        <v>#REF!</v>
      </c>
      <c r="D7" t="e">
        <f>AND(#REF!,"AAAAAH//7wM=")</f>
        <v>#REF!</v>
      </c>
      <c r="E7" t="e">
        <f>AND(#REF!,"AAAAAH//7wQ=")</f>
        <v>#REF!</v>
      </c>
      <c r="F7" t="e">
        <f>AND(#REF!,"AAAAAH//7wU=")</f>
        <v>#REF!</v>
      </c>
      <c r="G7" t="e">
        <f>AND(#REF!,"AAAAAH//7wY=")</f>
        <v>#REF!</v>
      </c>
      <c r="H7" t="e">
        <f>AND(#REF!,"AAAAAH//7wc=")</f>
        <v>#REF!</v>
      </c>
      <c r="I7" t="e">
        <f>IF(#REF!,"AAAAAH//7wg=",0)</f>
        <v>#REF!</v>
      </c>
      <c r="J7" t="e">
        <f>AND(#REF!,"AAAAAH//7wk=")</f>
        <v>#REF!</v>
      </c>
      <c r="K7" t="e">
        <f>AND(#REF!,"AAAAAH//7wo=")</f>
        <v>#REF!</v>
      </c>
      <c r="L7" t="e">
        <f>AND(#REF!,"AAAAAH//7ws=")</f>
        <v>#REF!</v>
      </c>
      <c r="M7" t="e">
        <f>AND(#REF!,"AAAAAH//7ww=")</f>
        <v>#REF!</v>
      </c>
      <c r="N7" t="e">
        <f>AND(#REF!,"AAAAAH//7w0=")</f>
        <v>#REF!</v>
      </c>
      <c r="O7" t="e">
        <f>IF(#REF!,"AAAAAH//7w4=",0)</f>
        <v>#REF!</v>
      </c>
      <c r="P7" t="e">
        <f>AND(#REF!,"AAAAAH//7w8=")</f>
        <v>#REF!</v>
      </c>
      <c r="Q7" t="e">
        <f>AND(#REF!,"AAAAAH//7xA=")</f>
        <v>#REF!</v>
      </c>
      <c r="R7" t="e">
        <f>AND(#REF!,"AAAAAH//7xE=")</f>
        <v>#REF!</v>
      </c>
      <c r="S7" t="e">
        <f>AND(#REF!,"AAAAAH//7xI=")</f>
        <v>#REF!</v>
      </c>
      <c r="T7" t="e">
        <f>AND(#REF!,"AAAAAH//7xM=")</f>
        <v>#REF!</v>
      </c>
      <c r="U7" t="e">
        <f>IF(#REF!,"AAAAAH//7xQ=",0)</f>
        <v>#REF!</v>
      </c>
      <c r="V7" t="e">
        <f>AND(#REF!,"AAAAAH//7xU=")</f>
        <v>#REF!</v>
      </c>
      <c r="W7" t="e">
        <f>AND(#REF!,"AAAAAH//7xY=")</f>
        <v>#REF!</v>
      </c>
      <c r="X7" t="e">
        <f>AND(#REF!,"AAAAAH//7xc=")</f>
        <v>#REF!</v>
      </c>
      <c r="Y7" t="e">
        <f>AND(#REF!,"AAAAAH//7xg=")</f>
        <v>#REF!</v>
      </c>
      <c r="Z7" t="e">
        <f>AND(#REF!,"AAAAAH//7xk=")</f>
        <v>#REF!</v>
      </c>
      <c r="AA7" t="e">
        <f>IF(#REF!,"AAAAAH//7xo=",0)</f>
        <v>#REF!</v>
      </c>
      <c r="AB7" t="e">
        <f>AND(#REF!,"AAAAAH//7xs=")</f>
        <v>#REF!</v>
      </c>
      <c r="AC7" t="e">
        <f>AND(#REF!,"AAAAAH//7xw=")</f>
        <v>#REF!</v>
      </c>
      <c r="AD7" t="e">
        <f>AND(#REF!,"AAAAAH//7x0=")</f>
        <v>#REF!</v>
      </c>
      <c r="AE7" t="e">
        <f>AND(#REF!,"AAAAAH//7x4=")</f>
        <v>#REF!</v>
      </c>
      <c r="AF7" t="e">
        <f>AND(#REF!,"AAAAAH//7x8=")</f>
        <v>#REF!</v>
      </c>
      <c r="AG7" t="e">
        <f>IF(#REF!,"AAAAAH//7yA=",0)</f>
        <v>#REF!</v>
      </c>
      <c r="AH7" t="e">
        <f>AND(#REF!,"AAAAAH//7yE=")</f>
        <v>#REF!</v>
      </c>
      <c r="AI7" t="e">
        <f>AND(#REF!,"AAAAAH//7yI=")</f>
        <v>#REF!</v>
      </c>
      <c r="AJ7" t="e">
        <f>AND(#REF!,"AAAAAH//7yM=")</f>
        <v>#REF!</v>
      </c>
      <c r="AK7" t="e">
        <f>AND(#REF!,"AAAAAH//7yQ=")</f>
        <v>#REF!</v>
      </c>
      <c r="AL7" t="e">
        <f>AND(#REF!,"AAAAAH//7yU=")</f>
        <v>#REF!</v>
      </c>
      <c r="AM7" t="e">
        <f>IF(#REF!,"AAAAAH//7yY=",0)</f>
        <v>#REF!</v>
      </c>
      <c r="AN7" t="e">
        <f>AND(#REF!,"AAAAAH//7yc=")</f>
        <v>#REF!</v>
      </c>
      <c r="AO7" t="e">
        <f>AND(#REF!,"AAAAAH//7yg=")</f>
        <v>#REF!</v>
      </c>
      <c r="AP7" t="e">
        <f>AND(#REF!,"AAAAAH//7yk=")</f>
        <v>#REF!</v>
      </c>
      <c r="AQ7" t="e">
        <f>AND(#REF!,"AAAAAH//7yo=")</f>
        <v>#REF!</v>
      </c>
      <c r="AR7" t="e">
        <f>AND(#REF!,"AAAAAH//7ys=")</f>
        <v>#REF!</v>
      </c>
      <c r="AS7" t="e">
        <f>IF(#REF!,"AAAAAH//7yw=",0)</f>
        <v>#REF!</v>
      </c>
      <c r="AT7" t="e">
        <f>AND(#REF!,"AAAAAH//7y0=")</f>
        <v>#REF!</v>
      </c>
      <c r="AU7" t="e">
        <f>AND(#REF!,"AAAAAH//7y4=")</f>
        <v>#REF!</v>
      </c>
      <c r="AV7" t="e">
        <f>AND(#REF!,"AAAAAH//7y8=")</f>
        <v>#REF!</v>
      </c>
      <c r="AW7" t="e">
        <f>AND(#REF!,"AAAAAH//7zA=")</f>
        <v>#REF!</v>
      </c>
      <c r="AX7" t="e">
        <f>AND(#REF!,"AAAAAH//7zE=")</f>
        <v>#REF!</v>
      </c>
      <c r="AY7" t="e">
        <f>IF(#REF!,"AAAAAH//7zI=",0)</f>
        <v>#REF!</v>
      </c>
      <c r="AZ7" t="e">
        <f>AND(#REF!,"AAAAAH//7zM=")</f>
        <v>#REF!</v>
      </c>
      <c r="BA7" t="e">
        <f>AND(#REF!,"AAAAAH//7zQ=")</f>
        <v>#REF!</v>
      </c>
      <c r="BB7" t="e">
        <f>AND(#REF!,"AAAAAH//7zU=")</f>
        <v>#REF!</v>
      </c>
      <c r="BC7" t="e">
        <f>AND(#REF!,"AAAAAH//7zY=")</f>
        <v>#REF!</v>
      </c>
      <c r="BD7" t="e">
        <f>AND(#REF!,"AAAAAH//7zc=")</f>
        <v>#REF!</v>
      </c>
      <c r="BE7" t="e">
        <f>IF(#REF!,"AAAAAH//7zg=",0)</f>
        <v>#REF!</v>
      </c>
      <c r="BF7" t="e">
        <f>AND(#REF!,"AAAAAH//7zk=")</f>
        <v>#REF!</v>
      </c>
      <c r="BG7" t="e">
        <f>AND(#REF!,"AAAAAH//7zo=")</f>
        <v>#REF!</v>
      </c>
      <c r="BH7" t="e">
        <f>AND(#REF!,"AAAAAH//7zs=")</f>
        <v>#REF!</v>
      </c>
      <c r="BI7" t="e">
        <f>AND(#REF!,"AAAAAH//7zw=")</f>
        <v>#REF!</v>
      </c>
      <c r="BJ7" t="e">
        <f>AND(#REF!,"AAAAAH//7z0=")</f>
        <v>#REF!</v>
      </c>
      <c r="BK7" t="e">
        <f>IF(#REF!,"AAAAAH//7z4=",0)</f>
        <v>#REF!</v>
      </c>
      <c r="BL7" t="e">
        <f>AND(#REF!,"AAAAAH//7z8=")</f>
        <v>#REF!</v>
      </c>
      <c r="BM7" t="e">
        <f>AND(#REF!,"AAAAAH//70A=")</f>
        <v>#REF!</v>
      </c>
      <c r="BN7" t="e">
        <f>AND(#REF!,"AAAAAH//70E=")</f>
        <v>#REF!</v>
      </c>
      <c r="BO7" t="e">
        <f>AND(#REF!,"AAAAAH//70I=")</f>
        <v>#REF!</v>
      </c>
      <c r="BP7" t="e">
        <f>AND(#REF!,"AAAAAH//70M=")</f>
        <v>#REF!</v>
      </c>
      <c r="BQ7" t="e">
        <f>IF(#REF!,"AAAAAH//70Q=",0)</f>
        <v>#REF!</v>
      </c>
      <c r="BR7" t="e">
        <f>AND(#REF!,"AAAAAH//70U=")</f>
        <v>#REF!</v>
      </c>
      <c r="BS7" t="e">
        <f>AND(#REF!,"AAAAAH//70Y=")</f>
        <v>#REF!</v>
      </c>
      <c r="BT7" t="e">
        <f>AND(#REF!,"AAAAAH//70c=")</f>
        <v>#REF!</v>
      </c>
      <c r="BU7" t="e">
        <f>AND(#REF!,"AAAAAH//70g=")</f>
        <v>#REF!</v>
      </c>
      <c r="BV7" t="e">
        <f>AND(#REF!,"AAAAAH//70k=")</f>
        <v>#REF!</v>
      </c>
      <c r="BW7" t="e">
        <f>IF(#REF!,"AAAAAH//70o=",0)</f>
        <v>#REF!</v>
      </c>
      <c r="BX7" t="e">
        <f>AND(#REF!,"AAAAAH//70s=")</f>
        <v>#REF!</v>
      </c>
      <c r="BY7" t="e">
        <f>AND(#REF!,"AAAAAH//70w=")</f>
        <v>#REF!</v>
      </c>
      <c r="BZ7" t="e">
        <f>AND(#REF!,"AAAAAH//700=")</f>
        <v>#REF!</v>
      </c>
      <c r="CA7" t="e">
        <f>AND(#REF!,"AAAAAH//704=")</f>
        <v>#REF!</v>
      </c>
      <c r="CB7" t="e">
        <f>AND(#REF!,"AAAAAH//708=")</f>
        <v>#REF!</v>
      </c>
      <c r="CC7" t="e">
        <f>IF(#REF!,"AAAAAH//71A=",0)</f>
        <v>#REF!</v>
      </c>
      <c r="CD7" t="e">
        <f>AND(#REF!,"AAAAAH//71E=")</f>
        <v>#REF!</v>
      </c>
      <c r="CE7" t="e">
        <f>AND(#REF!,"AAAAAH//71I=")</f>
        <v>#REF!</v>
      </c>
      <c r="CF7" t="e">
        <f>AND(#REF!,"AAAAAH//71M=")</f>
        <v>#REF!</v>
      </c>
      <c r="CG7" t="e">
        <f>AND(#REF!,"AAAAAH//71Q=")</f>
        <v>#REF!</v>
      </c>
      <c r="CH7" t="e">
        <f>AND(#REF!,"AAAAAH//71U=")</f>
        <v>#REF!</v>
      </c>
      <c r="CI7" t="e">
        <f>IF(#REF!,"AAAAAH//71Y=",0)</f>
        <v>#REF!</v>
      </c>
      <c r="CJ7" t="e">
        <f>IF(#REF!,"AAAAAH//71c=",0)</f>
        <v>#REF!</v>
      </c>
      <c r="CK7" t="e">
        <f>IF(#REF!,"AAAAAH//71g=",0)</f>
        <v>#REF!</v>
      </c>
      <c r="CL7" t="e">
        <f>IF(#REF!,"AAAAAH//71k=",0)</f>
        <v>#REF!</v>
      </c>
    </row>
    <row r="8" spans="1:256">
      <c r="A8" t="e">
        <f>AND('data entry'!#REF!,"AAAAAH/rugA=")</f>
        <v>#REF!</v>
      </c>
      <c r="B8" t="e">
        <f>AND('data entry'!A2,"AAAAAH/rugE=")</f>
        <v>#VALUE!</v>
      </c>
      <c r="C8" t="e">
        <f>AND('data entry'!#REF!,"AAAAAH/rugI=")</f>
        <v>#REF!</v>
      </c>
      <c r="D8" t="e">
        <f>AND('data entry'!A6,"AAAAAH/rugM=")</f>
        <v>#VALUE!</v>
      </c>
      <c r="E8">
        <f>IF('data entry'!44:44,"AAAAAH/rugQ=",0)</f>
        <v>0</v>
      </c>
      <c r="F8" t="e">
        <f>AND('data entry'!A44,"AAAAAH/rugU=")</f>
        <v>#VALUE!</v>
      </c>
      <c r="G8" t="e">
        <f>AND('data entry'!B44,"AAAAAH/rugY=")</f>
        <v>#VALUE!</v>
      </c>
      <c r="H8" t="e">
        <f>AND('data entry'!C44,"AAAAAH/rugc=")</f>
        <v>#VALUE!</v>
      </c>
      <c r="I8" t="e">
        <f>AND('data entry'!D44,"AAAAAH/rugg=")</f>
        <v>#VALUE!</v>
      </c>
      <c r="J8" t="e">
        <f>AND('data entry'!E44,"AAAAAH/rugk=")</f>
        <v>#VALUE!</v>
      </c>
      <c r="K8" t="e">
        <f>AND('data entry'!#REF!,"AAAAAH/rugo=")</f>
        <v>#REF!</v>
      </c>
      <c r="L8" t="e">
        <f>AND('data entry'!#REF!,"AAAAAH/rugs=")</f>
        <v>#REF!</v>
      </c>
      <c r="M8" t="e">
        <f>AND('data entry'!#REF!,"AAAAAH/rugw=")</f>
        <v>#REF!</v>
      </c>
      <c r="N8" t="e">
        <f>AND('data entry'!#REF!,"AAAAAH/rug0=")</f>
        <v>#REF!</v>
      </c>
      <c r="O8" t="e">
        <f>AND('data entry'!#REF!,"AAAAAH/rug4=")</f>
        <v>#REF!</v>
      </c>
      <c r="P8" t="e">
        <f>AND('data entry'!#REF!,"AAAAAH/rug8=")</f>
        <v>#REF!</v>
      </c>
      <c r="Q8">
        <f>IF('data entry'!45:45,"AAAAAH/ruhA=",0)</f>
        <v>0</v>
      </c>
      <c r="R8" t="e">
        <f>AND('data entry'!A45,"AAAAAH/ruhE=")</f>
        <v>#VALUE!</v>
      </c>
      <c r="S8" t="e">
        <f>AND('data entry'!B45,"AAAAAH/ruhI=")</f>
        <v>#VALUE!</v>
      </c>
      <c r="T8" t="e">
        <f>AND('data entry'!C45,"AAAAAH/ruhM=")</f>
        <v>#VALUE!</v>
      </c>
      <c r="U8" t="e">
        <f>AND('data entry'!D45,"AAAAAH/ruhQ=")</f>
        <v>#VALUE!</v>
      </c>
      <c r="V8" t="e">
        <f>AND('data entry'!E45,"AAAAAH/ruhU=")</f>
        <v>#VALUE!</v>
      </c>
      <c r="W8" t="e">
        <f>AND('data entry'!#REF!,"AAAAAH/ruhY=")</f>
        <v>#REF!</v>
      </c>
      <c r="X8" t="e">
        <f>AND('data entry'!#REF!,"AAAAAH/ruhc=")</f>
        <v>#REF!</v>
      </c>
      <c r="Y8" t="e">
        <f>AND('data entry'!#REF!,"AAAAAH/ruhg=")</f>
        <v>#REF!</v>
      </c>
      <c r="Z8" t="e">
        <f>AND('data entry'!#REF!,"AAAAAH/ruhk=")</f>
        <v>#REF!</v>
      </c>
      <c r="AA8" t="e">
        <f>AND('data entry'!#REF!,"AAAAAH/ruho=")</f>
        <v>#REF!</v>
      </c>
      <c r="AB8">
        <f>IF('data entry'!46:46,"AAAAAH/ruhs=",0)</f>
        <v>0</v>
      </c>
      <c r="AC8" t="e">
        <f>AND('data entry'!A46,"AAAAAH/ruhw=")</f>
        <v>#VALUE!</v>
      </c>
      <c r="AD8" t="e">
        <f>AND('data entry'!B46,"AAAAAH/ruh0=")</f>
        <v>#VALUE!</v>
      </c>
      <c r="AE8" t="e">
        <f>AND('data entry'!C46,"AAAAAH/ruh4=")</f>
        <v>#VALUE!</v>
      </c>
      <c r="AF8" t="e">
        <f>AND('data entry'!D46,"AAAAAH/ruh8=")</f>
        <v>#VALUE!</v>
      </c>
      <c r="AG8" t="e">
        <f>AND('data entry'!E46,"AAAAAH/ruiA=")</f>
        <v>#VALUE!</v>
      </c>
      <c r="AH8" t="e">
        <f>AND('data entry'!#REF!,"AAAAAH/ruiE=")</f>
        <v>#REF!</v>
      </c>
      <c r="AI8" t="e">
        <f>AND('data entry'!#REF!,"AAAAAH/ruiI=")</f>
        <v>#REF!</v>
      </c>
      <c r="AJ8" t="e">
        <f>AND('data entry'!#REF!,"AAAAAH/ruiM=")</f>
        <v>#REF!</v>
      </c>
      <c r="AK8" t="e">
        <f>AND('data entry'!#REF!,"AAAAAH/ruiQ=")</f>
        <v>#REF!</v>
      </c>
      <c r="AL8" t="e">
        <f>AND('data entry'!#REF!,"AAAAAH/ruiU=")</f>
        <v>#REF!</v>
      </c>
      <c r="AM8">
        <f>IF('data entry'!47:47,"AAAAAH/ruiY=",0)</f>
        <v>0</v>
      </c>
      <c r="AN8" t="e">
        <f>AND('data entry'!A47,"AAAAAH/ruic=")</f>
        <v>#VALUE!</v>
      </c>
      <c r="AO8" t="e">
        <f>AND('data entry'!B47,"AAAAAH/ruig=")</f>
        <v>#VALUE!</v>
      </c>
      <c r="AP8" t="e">
        <f>AND('data entry'!C47,"AAAAAH/ruik=")</f>
        <v>#VALUE!</v>
      </c>
      <c r="AQ8" t="e">
        <f>AND('data entry'!D47,"AAAAAH/ruio=")</f>
        <v>#VALUE!</v>
      </c>
      <c r="AR8" t="e">
        <f>AND('data entry'!E47,"AAAAAH/ruis=")</f>
        <v>#VALUE!</v>
      </c>
      <c r="AS8" t="e">
        <f>AND('data entry'!#REF!,"AAAAAH/ruiw=")</f>
        <v>#REF!</v>
      </c>
      <c r="AT8" t="e">
        <f>AND('data entry'!#REF!,"AAAAAH/rui0=")</f>
        <v>#REF!</v>
      </c>
      <c r="AU8" t="e">
        <f>AND('data entry'!#REF!,"AAAAAH/rui4=")</f>
        <v>#REF!</v>
      </c>
      <c r="AV8" t="e">
        <f>AND('data entry'!#REF!,"AAAAAH/rui8=")</f>
        <v>#REF!</v>
      </c>
      <c r="AW8" t="e">
        <f>AND('data entry'!#REF!,"AAAAAH/rujA=")</f>
        <v>#REF!</v>
      </c>
      <c r="AX8">
        <f>IF('data entry'!48:48,"AAAAAH/rujE=",0)</f>
        <v>0</v>
      </c>
      <c r="AY8" t="e">
        <f>AND('data entry'!A48,"AAAAAH/rujI=")</f>
        <v>#VALUE!</v>
      </c>
      <c r="AZ8" t="e">
        <f>AND('data entry'!B48,"AAAAAH/rujM=")</f>
        <v>#VALUE!</v>
      </c>
      <c r="BA8" t="e">
        <f>AND('data entry'!C48,"AAAAAH/rujQ=")</f>
        <v>#VALUE!</v>
      </c>
      <c r="BB8" t="e">
        <f>AND('data entry'!D48,"AAAAAH/rujU=")</f>
        <v>#VALUE!</v>
      </c>
      <c r="BC8" t="e">
        <f>AND('data entry'!E48,"AAAAAH/rujY=")</f>
        <v>#VALUE!</v>
      </c>
      <c r="BD8" t="e">
        <f>AND('data entry'!#REF!,"AAAAAH/rujc=")</f>
        <v>#REF!</v>
      </c>
      <c r="BE8" t="e">
        <f>AND('data entry'!#REF!,"AAAAAH/rujg=")</f>
        <v>#REF!</v>
      </c>
      <c r="BF8" t="e">
        <f>AND('data entry'!#REF!,"AAAAAH/rujk=")</f>
        <v>#REF!</v>
      </c>
      <c r="BG8" t="e">
        <f>AND('data entry'!#REF!,"AAAAAH/rujo=")</f>
        <v>#REF!</v>
      </c>
      <c r="BH8" t="e">
        <f>AND('data entry'!#REF!,"AAAAAH/rujs=")</f>
        <v>#REF!</v>
      </c>
      <c r="BI8">
        <f>IF('data entry'!49:49,"AAAAAH/rujw=",0)</f>
        <v>0</v>
      </c>
      <c r="BJ8" t="e">
        <f>AND('data entry'!A49,"AAAAAH/ruj0=")</f>
        <v>#VALUE!</v>
      </c>
      <c r="BK8" t="e">
        <f>AND('data entry'!B49,"AAAAAH/ruj4=")</f>
        <v>#VALUE!</v>
      </c>
      <c r="BL8" t="e">
        <f>AND('data entry'!C49,"AAAAAH/ruj8=")</f>
        <v>#VALUE!</v>
      </c>
      <c r="BM8" t="e">
        <f>AND('data entry'!D49,"AAAAAH/rukA=")</f>
        <v>#VALUE!</v>
      </c>
      <c r="BN8" t="e">
        <f>AND('data entry'!E49,"AAAAAH/rukE=")</f>
        <v>#VALUE!</v>
      </c>
      <c r="BO8" t="e">
        <f>AND('data entry'!#REF!,"AAAAAH/rukI=")</f>
        <v>#REF!</v>
      </c>
      <c r="BP8" t="e">
        <f>AND('data entry'!#REF!,"AAAAAH/rukM=")</f>
        <v>#REF!</v>
      </c>
      <c r="BQ8" t="e">
        <f>AND('data entry'!#REF!,"AAAAAH/rukQ=")</f>
        <v>#REF!</v>
      </c>
      <c r="BR8" t="e">
        <f>AND('data entry'!#REF!,"AAAAAH/rukU=")</f>
        <v>#REF!</v>
      </c>
      <c r="BS8" t="e">
        <f>AND('data entry'!#REF!,"AAAAAH/rukY=")</f>
        <v>#REF!</v>
      </c>
      <c r="BT8">
        <f>IF('data entry'!50:50,"AAAAAH/rukc=",0)</f>
        <v>0</v>
      </c>
      <c r="BU8" t="e">
        <f>AND('data entry'!A50,"AAAAAH/rukg=")</f>
        <v>#VALUE!</v>
      </c>
      <c r="BV8" t="e">
        <f>AND('data entry'!B50,"AAAAAH/rukk=")</f>
        <v>#VALUE!</v>
      </c>
      <c r="BW8" t="e">
        <f>AND('data entry'!C50,"AAAAAH/ruko=")</f>
        <v>#VALUE!</v>
      </c>
      <c r="BX8" t="e">
        <f>AND('data entry'!D50,"AAAAAH/ruks=")</f>
        <v>#VALUE!</v>
      </c>
      <c r="BY8" t="e">
        <f>AND('data entry'!E50,"AAAAAH/rukw=")</f>
        <v>#VALUE!</v>
      </c>
      <c r="BZ8" t="e">
        <f>AND('data entry'!#REF!,"AAAAAH/ruk0=")</f>
        <v>#REF!</v>
      </c>
      <c r="CA8" t="e">
        <f>AND('data entry'!#REF!,"AAAAAH/ruk4=")</f>
        <v>#REF!</v>
      </c>
      <c r="CB8" t="e">
        <f>AND('data entry'!#REF!,"AAAAAH/ruk8=")</f>
        <v>#REF!</v>
      </c>
      <c r="CC8" t="e">
        <f>AND('data entry'!#REF!,"AAAAAH/rulA=")</f>
        <v>#REF!</v>
      </c>
      <c r="CD8" t="e">
        <f>AND('data entry'!#REF!,"AAAAAH/rulE=")</f>
        <v>#REF!</v>
      </c>
      <c r="CE8">
        <f>IF('data entry'!51:51,"AAAAAH/rulI=",0)</f>
        <v>0</v>
      </c>
      <c r="CF8" t="e">
        <f>AND('data entry'!A51,"AAAAAH/rulM=")</f>
        <v>#VALUE!</v>
      </c>
      <c r="CG8" t="e">
        <f>AND('data entry'!B51,"AAAAAH/rulQ=")</f>
        <v>#VALUE!</v>
      </c>
      <c r="CH8" t="e">
        <f>AND('data entry'!C51,"AAAAAH/rulU=")</f>
        <v>#VALUE!</v>
      </c>
      <c r="CI8" t="e">
        <f>AND('data entry'!D51,"AAAAAH/rulY=")</f>
        <v>#VALUE!</v>
      </c>
      <c r="CJ8" t="e">
        <f>AND('data entry'!E51,"AAAAAH/rulc=")</f>
        <v>#VALUE!</v>
      </c>
      <c r="CK8" t="e">
        <f>AND('data entry'!#REF!,"AAAAAH/rulg=")</f>
        <v>#REF!</v>
      </c>
      <c r="CL8" t="e">
        <f>AND('data entry'!#REF!,"AAAAAH/rulk=")</f>
        <v>#REF!</v>
      </c>
      <c r="CM8" t="e">
        <f>AND('data entry'!#REF!,"AAAAAH/rulo=")</f>
        <v>#REF!</v>
      </c>
      <c r="CN8" t="e">
        <f>AND('data entry'!#REF!,"AAAAAH/ruls=")</f>
        <v>#REF!</v>
      </c>
      <c r="CO8" t="e">
        <f>AND('data entry'!#REF!,"AAAAAH/rulw=")</f>
        <v>#REF!</v>
      </c>
      <c r="CP8">
        <f>IF('data entry'!52:52,"AAAAAH/rul0=",0)</f>
        <v>0</v>
      </c>
      <c r="CQ8" t="e">
        <f>AND('data entry'!A52,"AAAAAH/rul4=")</f>
        <v>#VALUE!</v>
      </c>
      <c r="CR8" t="e">
        <f>AND('data entry'!B52,"AAAAAH/rul8=")</f>
        <v>#VALUE!</v>
      </c>
      <c r="CS8" t="e">
        <f>AND('data entry'!C52,"AAAAAH/rumA=")</f>
        <v>#VALUE!</v>
      </c>
      <c r="CT8" t="e">
        <f>AND('data entry'!D52,"AAAAAH/rumE=")</f>
        <v>#VALUE!</v>
      </c>
      <c r="CU8" t="e">
        <f>AND('data entry'!E52,"AAAAAH/rumI=")</f>
        <v>#VALUE!</v>
      </c>
      <c r="CV8" t="e">
        <f>AND('data entry'!#REF!,"AAAAAH/rumM=")</f>
        <v>#REF!</v>
      </c>
      <c r="CW8" t="e">
        <f>AND('data entry'!#REF!,"AAAAAH/rumQ=")</f>
        <v>#REF!</v>
      </c>
      <c r="CX8" t="e">
        <f>AND('data entry'!#REF!,"AAAAAH/rumU=")</f>
        <v>#REF!</v>
      </c>
      <c r="CY8" t="e">
        <f>AND('data entry'!#REF!,"AAAAAH/rumY=")</f>
        <v>#REF!</v>
      </c>
      <c r="CZ8" t="e">
        <f>AND('data entry'!#REF!,"AAAAAH/rumc=")</f>
        <v>#REF!</v>
      </c>
      <c r="DA8">
        <f>IF('data entry'!53:53,"AAAAAH/rumg=",0)</f>
        <v>0</v>
      </c>
      <c r="DB8" t="e">
        <f>AND('data entry'!A53,"AAAAAH/rumk=")</f>
        <v>#VALUE!</v>
      </c>
      <c r="DC8" t="e">
        <f>AND('data entry'!B53,"AAAAAH/rumo=")</f>
        <v>#VALUE!</v>
      </c>
      <c r="DD8" t="e">
        <f>AND('data entry'!C53,"AAAAAH/rums=")</f>
        <v>#VALUE!</v>
      </c>
      <c r="DE8" t="e">
        <f>AND('data entry'!D53,"AAAAAH/rumw=")</f>
        <v>#VALUE!</v>
      </c>
      <c r="DF8" t="e">
        <f>AND('data entry'!E53,"AAAAAH/rum0=")</f>
        <v>#VALUE!</v>
      </c>
      <c r="DG8" t="e">
        <f>AND('data entry'!#REF!,"AAAAAH/rum4=")</f>
        <v>#REF!</v>
      </c>
      <c r="DH8" t="e">
        <f>AND('data entry'!#REF!,"AAAAAH/rum8=")</f>
        <v>#REF!</v>
      </c>
      <c r="DI8" t="e">
        <f>AND('data entry'!#REF!,"AAAAAH/runA=")</f>
        <v>#REF!</v>
      </c>
      <c r="DJ8" t="e">
        <f>AND('data entry'!#REF!,"AAAAAH/runE=")</f>
        <v>#REF!</v>
      </c>
      <c r="DK8" t="e">
        <f>AND('data entry'!#REF!,"AAAAAH/runI=")</f>
        <v>#REF!</v>
      </c>
      <c r="DL8">
        <f>IF('data entry'!54:54,"AAAAAH/runM=",0)</f>
        <v>0</v>
      </c>
      <c r="DM8" t="e">
        <f>AND('data entry'!A54,"AAAAAH/runQ=")</f>
        <v>#VALUE!</v>
      </c>
      <c r="DN8" t="e">
        <f>AND('data entry'!B54,"AAAAAH/runU=")</f>
        <v>#VALUE!</v>
      </c>
      <c r="DO8" t="e">
        <f>AND('data entry'!C54,"AAAAAH/runY=")</f>
        <v>#VALUE!</v>
      </c>
      <c r="DP8" t="e">
        <f>AND('data entry'!D54,"AAAAAH/runc=")</f>
        <v>#VALUE!</v>
      </c>
      <c r="DQ8" t="e">
        <f>AND('data entry'!E54,"AAAAAH/rung=")</f>
        <v>#VALUE!</v>
      </c>
      <c r="DR8" t="e">
        <f>AND('data entry'!#REF!,"AAAAAH/runk=")</f>
        <v>#REF!</v>
      </c>
      <c r="DS8" t="e">
        <f>AND('data entry'!#REF!,"AAAAAH/runo=")</f>
        <v>#REF!</v>
      </c>
      <c r="DT8" t="e">
        <f>AND('data entry'!#REF!,"AAAAAH/runs=")</f>
        <v>#REF!</v>
      </c>
      <c r="DU8" t="e">
        <f>AND('data entry'!#REF!,"AAAAAH/runw=")</f>
        <v>#REF!</v>
      </c>
      <c r="DV8" t="e">
        <f>AND('data entry'!#REF!,"AAAAAH/run0=")</f>
        <v>#REF!</v>
      </c>
      <c r="DW8">
        <f>IF('data entry'!55:55,"AAAAAH/run4=",0)</f>
        <v>0</v>
      </c>
      <c r="DX8" t="e">
        <f>AND('data entry'!A55,"AAAAAH/run8=")</f>
        <v>#VALUE!</v>
      </c>
      <c r="DY8" t="e">
        <f>AND('data entry'!B55,"AAAAAH/ruoA=")</f>
        <v>#VALUE!</v>
      </c>
      <c r="DZ8" t="e">
        <f>AND('data entry'!C55,"AAAAAH/ruoE=")</f>
        <v>#VALUE!</v>
      </c>
      <c r="EA8" t="e">
        <f>AND('data entry'!D55,"AAAAAH/ruoI=")</f>
        <v>#VALUE!</v>
      </c>
      <c r="EB8" t="e">
        <f>AND('data entry'!E55,"AAAAAH/ruoM=")</f>
        <v>#VALUE!</v>
      </c>
      <c r="EC8" t="e">
        <f>AND('data entry'!#REF!,"AAAAAH/ruoQ=")</f>
        <v>#REF!</v>
      </c>
      <c r="ED8" t="e">
        <f>AND('data entry'!#REF!,"AAAAAH/ruoU=")</f>
        <v>#REF!</v>
      </c>
      <c r="EE8" t="e">
        <f>AND('data entry'!#REF!,"AAAAAH/ruoY=")</f>
        <v>#REF!</v>
      </c>
      <c r="EF8" t="e">
        <f>AND('data entry'!#REF!,"AAAAAH/ruoc=")</f>
        <v>#REF!</v>
      </c>
      <c r="EG8" t="e">
        <f>AND('data entry'!#REF!,"AAAAAH/ruog=")</f>
        <v>#REF!</v>
      </c>
      <c r="EH8">
        <f>IF('data entry'!56:56,"AAAAAH/ruok=",0)</f>
        <v>0</v>
      </c>
      <c r="EI8" t="e">
        <f>AND('data entry'!A56,"AAAAAH/ruoo=")</f>
        <v>#VALUE!</v>
      </c>
      <c r="EJ8" t="e">
        <f>AND('data entry'!B56,"AAAAAH/ruos=")</f>
        <v>#VALUE!</v>
      </c>
      <c r="EK8" t="e">
        <f>AND('data entry'!C56,"AAAAAH/ruow=")</f>
        <v>#VALUE!</v>
      </c>
      <c r="EL8" t="e">
        <f>AND('data entry'!D56,"AAAAAH/ruo0=")</f>
        <v>#VALUE!</v>
      </c>
      <c r="EM8" t="e">
        <f>AND('data entry'!E56,"AAAAAH/ruo4=")</f>
        <v>#VALUE!</v>
      </c>
      <c r="EN8" t="e">
        <f>AND('data entry'!#REF!,"AAAAAH/ruo8=")</f>
        <v>#REF!</v>
      </c>
      <c r="EO8" t="e">
        <f>AND('data entry'!#REF!,"AAAAAH/rupA=")</f>
        <v>#REF!</v>
      </c>
      <c r="EP8" t="e">
        <f>AND('data entry'!#REF!,"AAAAAH/rupE=")</f>
        <v>#REF!</v>
      </c>
      <c r="EQ8" t="e">
        <f>AND('data entry'!#REF!,"AAAAAH/rupI=")</f>
        <v>#REF!</v>
      </c>
      <c r="ER8" t="e">
        <f>AND('data entry'!#REF!,"AAAAAH/rupM=")</f>
        <v>#REF!</v>
      </c>
      <c r="ES8">
        <f>IF('data entry'!57:57,"AAAAAH/rupQ=",0)</f>
        <v>0</v>
      </c>
      <c r="ET8" t="e">
        <f>AND('data entry'!A57,"AAAAAH/rupU=")</f>
        <v>#VALUE!</v>
      </c>
      <c r="EU8" t="e">
        <f>AND('data entry'!B57,"AAAAAH/rupY=")</f>
        <v>#VALUE!</v>
      </c>
      <c r="EV8" t="e">
        <f>AND('data entry'!C57,"AAAAAH/rupc=")</f>
        <v>#VALUE!</v>
      </c>
      <c r="EW8" t="e">
        <f>AND('data entry'!D57,"AAAAAH/rupg=")</f>
        <v>#VALUE!</v>
      </c>
      <c r="EX8" t="e">
        <f>AND('data entry'!E57,"AAAAAH/rupk=")</f>
        <v>#VALUE!</v>
      </c>
      <c r="EY8" t="e">
        <f>AND('data entry'!#REF!,"AAAAAH/rupo=")</f>
        <v>#REF!</v>
      </c>
      <c r="EZ8" t="e">
        <f>AND('data entry'!#REF!,"AAAAAH/rups=")</f>
        <v>#REF!</v>
      </c>
      <c r="FA8" t="e">
        <f>AND('data entry'!#REF!,"AAAAAH/rupw=")</f>
        <v>#REF!</v>
      </c>
      <c r="FB8" t="e">
        <f>AND('data entry'!#REF!,"AAAAAH/rup0=")</f>
        <v>#REF!</v>
      </c>
      <c r="FC8" t="e">
        <f>AND('data entry'!#REF!,"AAAAAH/rup4=")</f>
        <v>#REF!</v>
      </c>
      <c r="FD8">
        <f>IF('data entry'!58:58,"AAAAAH/rup8=",0)</f>
        <v>0</v>
      </c>
      <c r="FE8" t="e">
        <f>AND('data entry'!A58,"AAAAAH/ruqA=")</f>
        <v>#VALUE!</v>
      </c>
      <c r="FF8" t="e">
        <f>AND('data entry'!B58,"AAAAAH/ruqE=")</f>
        <v>#VALUE!</v>
      </c>
      <c r="FG8" t="e">
        <f>AND('data entry'!C58,"AAAAAH/ruqI=")</f>
        <v>#VALUE!</v>
      </c>
      <c r="FH8" t="e">
        <f>AND('data entry'!D58,"AAAAAH/ruqM=")</f>
        <v>#VALUE!</v>
      </c>
      <c r="FI8" t="e">
        <f>AND('data entry'!E58,"AAAAAH/ruqQ=")</f>
        <v>#VALUE!</v>
      </c>
      <c r="FJ8" t="e">
        <f>AND('data entry'!#REF!,"AAAAAH/ruqU=")</f>
        <v>#REF!</v>
      </c>
      <c r="FK8" t="e">
        <f>AND('data entry'!#REF!,"AAAAAH/ruqY=")</f>
        <v>#REF!</v>
      </c>
      <c r="FL8" t="e">
        <f>AND('data entry'!#REF!,"AAAAAH/ruqc=")</f>
        <v>#REF!</v>
      </c>
      <c r="FM8" t="e">
        <f>AND('data entry'!#REF!,"AAAAAH/ruqg=")</f>
        <v>#REF!</v>
      </c>
      <c r="FN8" t="e">
        <f>AND('data entry'!#REF!,"AAAAAH/ruqk=")</f>
        <v>#REF!</v>
      </c>
      <c r="FO8">
        <f>IF('data entry'!59:59,"AAAAAH/ruqo=",0)</f>
        <v>0</v>
      </c>
      <c r="FP8" t="e">
        <f>AND('data entry'!A59,"AAAAAH/ruqs=")</f>
        <v>#VALUE!</v>
      </c>
      <c r="FQ8" t="e">
        <f>AND('data entry'!B59,"AAAAAH/ruqw=")</f>
        <v>#VALUE!</v>
      </c>
      <c r="FR8" t="e">
        <f>AND('data entry'!C59,"AAAAAH/ruq0=")</f>
        <v>#VALUE!</v>
      </c>
      <c r="FS8" t="e">
        <f>AND('data entry'!D59,"AAAAAH/ruq4=")</f>
        <v>#VALUE!</v>
      </c>
      <c r="FT8" t="e">
        <f>AND('data entry'!E59,"AAAAAH/ruq8=")</f>
        <v>#VALUE!</v>
      </c>
      <c r="FU8" t="e">
        <f>AND('data entry'!#REF!,"AAAAAH/rurA=")</f>
        <v>#REF!</v>
      </c>
      <c r="FV8" t="e">
        <f>AND('data entry'!#REF!,"AAAAAH/rurE=")</f>
        <v>#REF!</v>
      </c>
      <c r="FW8" t="e">
        <f>AND('data entry'!#REF!,"AAAAAH/rurI=")</f>
        <v>#REF!</v>
      </c>
      <c r="FX8" t="e">
        <f>AND('data entry'!#REF!,"AAAAAH/rurM=")</f>
        <v>#REF!</v>
      </c>
      <c r="FY8" t="e">
        <f>AND('data entry'!#REF!,"AAAAAH/rurQ=")</f>
        <v>#REF!</v>
      </c>
      <c r="FZ8">
        <f>IF('data entry'!60:60,"AAAAAH/rurU=",0)</f>
        <v>0</v>
      </c>
      <c r="GA8" t="e">
        <f>AND('data entry'!A60,"AAAAAH/rurY=")</f>
        <v>#VALUE!</v>
      </c>
      <c r="GB8" t="e">
        <f>AND('data entry'!B60,"AAAAAH/rurc=")</f>
        <v>#VALUE!</v>
      </c>
      <c r="GC8" t="e">
        <f>AND('data entry'!C60,"AAAAAH/rurg=")</f>
        <v>#VALUE!</v>
      </c>
      <c r="GD8" t="e">
        <f>AND('data entry'!D60,"AAAAAH/rurk=")</f>
        <v>#VALUE!</v>
      </c>
      <c r="GE8" t="e">
        <f>AND('data entry'!E60,"AAAAAH/ruro=")</f>
        <v>#VALUE!</v>
      </c>
      <c r="GF8" t="e">
        <f>AND('data entry'!#REF!,"AAAAAH/rurs=")</f>
        <v>#REF!</v>
      </c>
      <c r="GG8" t="e">
        <f>AND('data entry'!#REF!,"AAAAAH/rurw=")</f>
        <v>#REF!</v>
      </c>
      <c r="GH8" t="e">
        <f>AND('data entry'!#REF!,"AAAAAH/rur0=")</f>
        <v>#REF!</v>
      </c>
      <c r="GI8" t="e">
        <f>AND('data entry'!#REF!,"AAAAAH/rur4=")</f>
        <v>#REF!</v>
      </c>
      <c r="GJ8" t="e">
        <f>AND('data entry'!#REF!,"AAAAAH/rur8=")</f>
        <v>#REF!</v>
      </c>
      <c r="GK8">
        <f>IF('data entry'!61:61,"AAAAAH/rusA=",0)</f>
        <v>0</v>
      </c>
      <c r="GL8" t="e">
        <f>AND('data entry'!A61,"AAAAAH/rusE=")</f>
        <v>#VALUE!</v>
      </c>
      <c r="GM8" t="e">
        <f>AND('data entry'!B61,"AAAAAH/rusI=")</f>
        <v>#VALUE!</v>
      </c>
      <c r="GN8" t="e">
        <f>AND('data entry'!C61,"AAAAAH/rusM=")</f>
        <v>#VALUE!</v>
      </c>
      <c r="GO8" t="e">
        <f>AND('data entry'!D61,"AAAAAH/rusQ=")</f>
        <v>#VALUE!</v>
      </c>
      <c r="GP8" t="e">
        <f>AND('data entry'!E61,"AAAAAH/rusU=")</f>
        <v>#VALUE!</v>
      </c>
      <c r="GQ8" t="e">
        <f>AND('data entry'!#REF!,"AAAAAH/rusY=")</f>
        <v>#REF!</v>
      </c>
      <c r="GR8" t="e">
        <f>AND('data entry'!#REF!,"AAAAAH/rusc=")</f>
        <v>#REF!</v>
      </c>
      <c r="GS8" t="e">
        <f>AND('data entry'!#REF!,"AAAAAH/rusg=")</f>
        <v>#REF!</v>
      </c>
      <c r="GT8" t="e">
        <f>AND('data entry'!#REF!,"AAAAAH/rusk=")</f>
        <v>#REF!</v>
      </c>
      <c r="GU8" t="e">
        <f>AND('data entry'!#REF!,"AAAAAH/ruso=")</f>
        <v>#REF!</v>
      </c>
      <c r="GV8">
        <f>IF('data entry'!62:62,"AAAAAH/russ=",0)</f>
        <v>0</v>
      </c>
      <c r="GW8" t="e">
        <f>AND('data entry'!A62,"AAAAAH/rusw=")</f>
        <v>#VALUE!</v>
      </c>
      <c r="GX8" t="e">
        <f>AND('data entry'!B62,"AAAAAH/rus0=")</f>
        <v>#VALUE!</v>
      </c>
      <c r="GY8" t="e">
        <f>AND('data entry'!C62,"AAAAAH/rus4=")</f>
        <v>#VALUE!</v>
      </c>
      <c r="GZ8" t="e">
        <f>AND('data entry'!D62,"AAAAAH/rus8=")</f>
        <v>#VALUE!</v>
      </c>
      <c r="HA8" t="e">
        <f>AND('data entry'!E62,"AAAAAH/rutA=")</f>
        <v>#VALUE!</v>
      </c>
      <c r="HB8" t="e">
        <f>AND('data entry'!#REF!,"AAAAAH/rutE=")</f>
        <v>#REF!</v>
      </c>
      <c r="HC8" t="e">
        <f>AND('data entry'!#REF!,"AAAAAH/rutI=")</f>
        <v>#REF!</v>
      </c>
      <c r="HD8" t="e">
        <f>AND('data entry'!#REF!,"AAAAAH/rutM=")</f>
        <v>#REF!</v>
      </c>
      <c r="HE8" t="e">
        <f>AND('data entry'!#REF!,"AAAAAH/rutQ=")</f>
        <v>#REF!</v>
      </c>
      <c r="HF8" t="e">
        <f>AND('data entry'!#REF!,"AAAAAH/rutU=")</f>
        <v>#REF!</v>
      </c>
      <c r="HG8">
        <f>IF('data entry'!63:63,"AAAAAH/rutY=",0)</f>
        <v>0</v>
      </c>
      <c r="HH8" t="e">
        <f>AND('data entry'!A63,"AAAAAH/rutc=")</f>
        <v>#VALUE!</v>
      </c>
      <c r="HI8" t="e">
        <f>AND('data entry'!B63,"AAAAAH/rutg=")</f>
        <v>#VALUE!</v>
      </c>
      <c r="HJ8" t="e">
        <f>AND('data entry'!C63,"AAAAAH/rutk=")</f>
        <v>#VALUE!</v>
      </c>
      <c r="HK8" t="e">
        <f>AND('data entry'!D63,"AAAAAH/ruto=")</f>
        <v>#VALUE!</v>
      </c>
      <c r="HL8" t="e">
        <f>AND('data entry'!E63,"AAAAAH/ruts=")</f>
        <v>#VALUE!</v>
      </c>
      <c r="HM8" t="e">
        <f>AND('data entry'!#REF!,"AAAAAH/rutw=")</f>
        <v>#REF!</v>
      </c>
      <c r="HN8" t="e">
        <f>AND('data entry'!#REF!,"AAAAAH/rut0=")</f>
        <v>#REF!</v>
      </c>
      <c r="HO8" t="e">
        <f>AND('data entry'!#REF!,"AAAAAH/rut4=")</f>
        <v>#REF!</v>
      </c>
      <c r="HP8" t="e">
        <f>AND('data entry'!#REF!,"AAAAAH/rut8=")</f>
        <v>#REF!</v>
      </c>
      <c r="HQ8" t="e">
        <f>AND('data entry'!#REF!,"AAAAAH/ruuA=")</f>
        <v>#REF!</v>
      </c>
      <c r="HR8">
        <f>IF('data entry'!64:64,"AAAAAH/ruuE=",0)</f>
        <v>0</v>
      </c>
      <c r="HS8" t="e">
        <f>AND('data entry'!A64,"AAAAAH/ruuI=")</f>
        <v>#VALUE!</v>
      </c>
      <c r="HT8" t="e">
        <f>AND('data entry'!B64,"AAAAAH/ruuM=")</f>
        <v>#VALUE!</v>
      </c>
      <c r="HU8" t="e">
        <f>AND('data entry'!C64,"AAAAAH/ruuQ=")</f>
        <v>#VALUE!</v>
      </c>
      <c r="HV8" t="e">
        <f>AND('data entry'!D64,"AAAAAH/ruuU=")</f>
        <v>#VALUE!</v>
      </c>
      <c r="HW8" t="e">
        <f>AND('data entry'!E64,"AAAAAH/ruuY=")</f>
        <v>#VALUE!</v>
      </c>
      <c r="HX8" t="e">
        <f>AND('data entry'!#REF!,"AAAAAH/ruuc=")</f>
        <v>#REF!</v>
      </c>
      <c r="HY8" t="e">
        <f>AND('data entry'!#REF!,"AAAAAH/ruug=")</f>
        <v>#REF!</v>
      </c>
      <c r="HZ8" t="e">
        <f>AND('data entry'!#REF!,"AAAAAH/ruuk=")</f>
        <v>#REF!</v>
      </c>
      <c r="IA8" t="e">
        <f>AND('data entry'!#REF!,"AAAAAH/ruuo=")</f>
        <v>#REF!</v>
      </c>
      <c r="IB8" t="e">
        <f>AND('data entry'!#REF!,"AAAAAH/ruus=")</f>
        <v>#REF!</v>
      </c>
      <c r="IC8">
        <f>IF('data entry'!65:65,"AAAAAH/ruuw=",0)</f>
        <v>0</v>
      </c>
      <c r="ID8" t="e">
        <f>AND('data entry'!A65,"AAAAAH/ruu0=")</f>
        <v>#VALUE!</v>
      </c>
      <c r="IE8" t="e">
        <f>AND('data entry'!B65,"AAAAAH/ruu4=")</f>
        <v>#VALUE!</v>
      </c>
      <c r="IF8" t="e">
        <f>AND('data entry'!C65,"AAAAAH/ruu8=")</f>
        <v>#VALUE!</v>
      </c>
      <c r="IG8" t="e">
        <f>AND('data entry'!D65,"AAAAAH/ruvA=")</f>
        <v>#VALUE!</v>
      </c>
      <c r="IH8" t="e">
        <f>AND('data entry'!E65,"AAAAAH/ruvE=")</f>
        <v>#VALUE!</v>
      </c>
      <c r="II8" t="e">
        <f>AND('data entry'!#REF!,"AAAAAH/ruvI=")</f>
        <v>#REF!</v>
      </c>
      <c r="IJ8" t="e">
        <f>AND('data entry'!#REF!,"AAAAAH/ruvM=")</f>
        <v>#REF!</v>
      </c>
      <c r="IK8" t="e">
        <f>AND('data entry'!#REF!,"AAAAAH/ruvQ=")</f>
        <v>#REF!</v>
      </c>
      <c r="IL8" t="e">
        <f>AND('data entry'!#REF!,"AAAAAH/ruvU=")</f>
        <v>#REF!</v>
      </c>
      <c r="IM8" t="e">
        <f>AND('data entry'!#REF!,"AAAAAH/ruvY=")</f>
        <v>#REF!</v>
      </c>
      <c r="IN8">
        <f>IF('data entry'!66:66,"AAAAAH/ruvc=",0)</f>
        <v>0</v>
      </c>
      <c r="IO8" t="e">
        <f>AND('data entry'!A66,"AAAAAH/ruvg=")</f>
        <v>#VALUE!</v>
      </c>
      <c r="IP8" t="e">
        <f>AND('data entry'!B66,"AAAAAH/ruvk=")</f>
        <v>#VALUE!</v>
      </c>
      <c r="IQ8" t="e">
        <f>AND('data entry'!C66,"AAAAAH/ruvo=")</f>
        <v>#VALUE!</v>
      </c>
      <c r="IR8" t="e">
        <f>AND('data entry'!D66,"AAAAAH/ruvs=")</f>
        <v>#VALUE!</v>
      </c>
      <c r="IS8" t="e">
        <f>AND('data entry'!E66,"AAAAAH/ruvw=")</f>
        <v>#VALUE!</v>
      </c>
      <c r="IT8" t="e">
        <f>AND('data entry'!#REF!,"AAAAAH/ruv0=")</f>
        <v>#REF!</v>
      </c>
      <c r="IU8" t="e">
        <f>AND('data entry'!#REF!,"AAAAAH/ruv4=")</f>
        <v>#REF!</v>
      </c>
      <c r="IV8" t="e">
        <f>AND('data entry'!#REF!,"AAAAAH/ruv8=")</f>
        <v>#REF!</v>
      </c>
    </row>
    <row r="9" spans="1:256">
      <c r="A9" t="e">
        <f>AND('data entry'!#REF!,"AAAAAH//6wA=")</f>
        <v>#REF!</v>
      </c>
      <c r="B9" t="e">
        <f>AND('data entry'!#REF!,"AAAAAH//6wE=")</f>
        <v>#REF!</v>
      </c>
      <c r="C9">
        <f>IF('data entry'!67:67,"AAAAAH//6wI=",0)</f>
        <v>0</v>
      </c>
      <c r="D9" t="e">
        <f>AND('data entry'!A67,"AAAAAH//6wM=")</f>
        <v>#VALUE!</v>
      </c>
      <c r="E9" t="e">
        <f>AND('data entry'!B67,"AAAAAH//6wQ=")</f>
        <v>#VALUE!</v>
      </c>
      <c r="F9" t="e">
        <f>AND('data entry'!C67,"AAAAAH//6wU=")</f>
        <v>#VALUE!</v>
      </c>
      <c r="G9" t="e">
        <f>AND('data entry'!D67,"AAAAAH//6wY=")</f>
        <v>#VALUE!</v>
      </c>
      <c r="H9" t="e">
        <f>AND('data entry'!E67,"AAAAAH//6wc=")</f>
        <v>#VALUE!</v>
      </c>
      <c r="I9" t="e">
        <f>AND('data entry'!#REF!,"AAAAAH//6wg=")</f>
        <v>#REF!</v>
      </c>
      <c r="J9" t="e">
        <f>AND('data entry'!#REF!,"AAAAAH//6wk=")</f>
        <v>#REF!</v>
      </c>
      <c r="K9" t="e">
        <f>AND('data entry'!#REF!,"AAAAAH//6wo=")</f>
        <v>#REF!</v>
      </c>
      <c r="L9" t="e">
        <f>AND('data entry'!#REF!,"AAAAAH//6ws=")</f>
        <v>#REF!</v>
      </c>
      <c r="M9" t="e">
        <f>AND('data entry'!#REF!,"AAAAAH//6ww=")</f>
        <v>#REF!</v>
      </c>
      <c r="N9">
        <f>IF('data entry'!68:68,"AAAAAH//6w0=",0)</f>
        <v>0</v>
      </c>
      <c r="O9" t="e">
        <f>AND('data entry'!A68,"AAAAAH//6w4=")</f>
        <v>#VALUE!</v>
      </c>
      <c r="P9" t="e">
        <f>AND('data entry'!B68,"AAAAAH//6w8=")</f>
        <v>#VALUE!</v>
      </c>
      <c r="Q9" t="e">
        <f>AND('data entry'!C68,"AAAAAH//6xA=")</f>
        <v>#VALUE!</v>
      </c>
      <c r="R9" t="e">
        <f>AND('data entry'!D68,"AAAAAH//6xE=")</f>
        <v>#VALUE!</v>
      </c>
      <c r="S9" t="e">
        <f>AND('data entry'!E68,"AAAAAH//6xI=")</f>
        <v>#VALUE!</v>
      </c>
      <c r="T9" t="e">
        <f>AND('data entry'!#REF!,"AAAAAH//6xM=")</f>
        <v>#REF!</v>
      </c>
      <c r="U9" t="e">
        <f>AND('data entry'!#REF!,"AAAAAH//6xQ=")</f>
        <v>#REF!</v>
      </c>
      <c r="V9" t="e">
        <f>AND('data entry'!#REF!,"AAAAAH//6xU=")</f>
        <v>#REF!</v>
      </c>
      <c r="W9" t="e">
        <f>AND('data entry'!#REF!,"AAAAAH//6xY=")</f>
        <v>#REF!</v>
      </c>
      <c r="X9" t="e">
        <f>AND('data entry'!#REF!,"AAAAAH//6xc=")</f>
        <v>#REF!</v>
      </c>
      <c r="Y9">
        <f>IF('data entry'!69:69,"AAAAAH//6xg=",0)</f>
        <v>0</v>
      </c>
      <c r="Z9" t="e">
        <f>AND('data entry'!A69,"AAAAAH//6xk=")</f>
        <v>#VALUE!</v>
      </c>
      <c r="AA9" t="e">
        <f>AND('data entry'!B69,"AAAAAH//6xo=")</f>
        <v>#VALUE!</v>
      </c>
      <c r="AB9" t="e">
        <f>AND('data entry'!C69,"AAAAAH//6xs=")</f>
        <v>#VALUE!</v>
      </c>
      <c r="AC9" t="e">
        <f>AND('data entry'!D69,"AAAAAH//6xw=")</f>
        <v>#VALUE!</v>
      </c>
      <c r="AD9" t="e">
        <f>AND('data entry'!E69,"AAAAAH//6x0=")</f>
        <v>#VALUE!</v>
      </c>
      <c r="AE9" t="e">
        <f>AND('data entry'!#REF!,"AAAAAH//6x4=")</f>
        <v>#REF!</v>
      </c>
      <c r="AF9" t="e">
        <f>AND('data entry'!#REF!,"AAAAAH//6x8=")</f>
        <v>#REF!</v>
      </c>
      <c r="AG9" t="e">
        <f>AND('data entry'!#REF!,"AAAAAH//6yA=")</f>
        <v>#REF!</v>
      </c>
      <c r="AH9" t="e">
        <f>AND('data entry'!#REF!,"AAAAAH//6yE=")</f>
        <v>#REF!</v>
      </c>
      <c r="AI9" t="e">
        <f>AND('data entry'!#REF!,"AAAAAH//6yI=")</f>
        <v>#REF!</v>
      </c>
      <c r="AJ9">
        <f>IF('data entry'!70:70,"AAAAAH//6yM=",0)</f>
        <v>0</v>
      </c>
      <c r="AK9" t="e">
        <f>AND('data entry'!A70,"AAAAAH//6yQ=")</f>
        <v>#VALUE!</v>
      </c>
      <c r="AL9" t="e">
        <f>AND('data entry'!B70,"AAAAAH//6yU=")</f>
        <v>#VALUE!</v>
      </c>
      <c r="AM9" t="e">
        <f>AND('data entry'!C70,"AAAAAH//6yY=")</f>
        <v>#VALUE!</v>
      </c>
      <c r="AN9" t="e">
        <f>AND('data entry'!D70,"AAAAAH//6yc=")</f>
        <v>#VALUE!</v>
      </c>
      <c r="AO9" t="e">
        <f>AND('data entry'!E70,"AAAAAH//6yg=")</f>
        <v>#VALUE!</v>
      </c>
      <c r="AP9" t="e">
        <f>AND('data entry'!#REF!,"AAAAAH//6yk=")</f>
        <v>#REF!</v>
      </c>
      <c r="AQ9" t="e">
        <f>AND('data entry'!#REF!,"AAAAAH//6yo=")</f>
        <v>#REF!</v>
      </c>
      <c r="AR9" t="e">
        <f>AND('data entry'!#REF!,"AAAAAH//6ys=")</f>
        <v>#REF!</v>
      </c>
      <c r="AS9" t="e">
        <f>AND('data entry'!#REF!,"AAAAAH//6yw=")</f>
        <v>#REF!</v>
      </c>
      <c r="AT9" t="e">
        <f>AND('data entry'!#REF!,"AAAAAH//6y0=")</f>
        <v>#REF!</v>
      </c>
      <c r="AU9">
        <f>IF('data entry'!71:71,"AAAAAH//6y4=",0)</f>
        <v>0</v>
      </c>
      <c r="AV9" t="e">
        <f>AND('data entry'!A71,"AAAAAH//6y8=")</f>
        <v>#VALUE!</v>
      </c>
      <c r="AW9" t="e">
        <f>AND('data entry'!B71,"AAAAAH//6zA=")</f>
        <v>#VALUE!</v>
      </c>
      <c r="AX9" t="e">
        <f>AND('data entry'!C71,"AAAAAH//6zE=")</f>
        <v>#VALUE!</v>
      </c>
      <c r="AY9" t="e">
        <f>AND('data entry'!D71,"AAAAAH//6zI=")</f>
        <v>#VALUE!</v>
      </c>
      <c r="AZ9" t="e">
        <f>AND('data entry'!E71,"AAAAAH//6zM=")</f>
        <v>#VALUE!</v>
      </c>
      <c r="BA9" t="e">
        <f>AND('data entry'!#REF!,"AAAAAH//6zQ=")</f>
        <v>#REF!</v>
      </c>
      <c r="BB9" t="e">
        <f>AND('data entry'!#REF!,"AAAAAH//6zU=")</f>
        <v>#REF!</v>
      </c>
      <c r="BC9" t="e">
        <f>AND('data entry'!#REF!,"AAAAAH//6zY=")</f>
        <v>#REF!</v>
      </c>
      <c r="BD9" t="e">
        <f>AND('data entry'!#REF!,"AAAAAH//6zc=")</f>
        <v>#REF!</v>
      </c>
      <c r="BE9" t="e">
        <f>AND('data entry'!#REF!,"AAAAAH//6zg=")</f>
        <v>#REF!</v>
      </c>
      <c r="BF9">
        <f>IF('data entry'!72:72,"AAAAAH//6zk=",0)</f>
        <v>0</v>
      </c>
      <c r="BG9" t="e">
        <f>AND('data entry'!A72,"AAAAAH//6zo=")</f>
        <v>#VALUE!</v>
      </c>
      <c r="BH9" t="e">
        <f>AND('data entry'!B72,"AAAAAH//6zs=")</f>
        <v>#VALUE!</v>
      </c>
      <c r="BI9" t="e">
        <f>AND('data entry'!C72,"AAAAAH//6zw=")</f>
        <v>#VALUE!</v>
      </c>
      <c r="BJ9" t="e">
        <f>AND('data entry'!D72,"AAAAAH//6z0=")</f>
        <v>#VALUE!</v>
      </c>
      <c r="BK9" t="e">
        <f>AND('data entry'!E72,"AAAAAH//6z4=")</f>
        <v>#VALUE!</v>
      </c>
      <c r="BL9" t="e">
        <f>AND('data entry'!#REF!,"AAAAAH//6z8=")</f>
        <v>#REF!</v>
      </c>
      <c r="BM9" t="e">
        <f>AND('data entry'!#REF!,"AAAAAH//60A=")</f>
        <v>#REF!</v>
      </c>
      <c r="BN9" t="e">
        <f>AND('data entry'!#REF!,"AAAAAH//60E=")</f>
        <v>#REF!</v>
      </c>
      <c r="BO9" t="e">
        <f>AND('data entry'!#REF!,"AAAAAH//60I=")</f>
        <v>#REF!</v>
      </c>
      <c r="BP9" t="e">
        <f>AND('data entry'!#REF!,"AAAAAH//60M=")</f>
        <v>#REF!</v>
      </c>
      <c r="BQ9">
        <f>IF('data entry'!73:73,"AAAAAH//60Q=",0)</f>
        <v>0</v>
      </c>
      <c r="BR9" t="e">
        <f>AND('data entry'!A73,"AAAAAH//60U=")</f>
        <v>#VALUE!</v>
      </c>
      <c r="BS9" t="e">
        <f>AND('data entry'!B73,"AAAAAH//60Y=")</f>
        <v>#VALUE!</v>
      </c>
      <c r="BT9" t="e">
        <f>AND('data entry'!C73,"AAAAAH//60c=")</f>
        <v>#VALUE!</v>
      </c>
      <c r="BU9" t="e">
        <f>AND('data entry'!D73,"AAAAAH//60g=")</f>
        <v>#VALUE!</v>
      </c>
      <c r="BV9" t="e">
        <f>AND('data entry'!E73,"AAAAAH//60k=")</f>
        <v>#VALUE!</v>
      </c>
      <c r="BW9" t="e">
        <f>AND('data entry'!#REF!,"AAAAAH//60o=")</f>
        <v>#REF!</v>
      </c>
      <c r="BX9" t="e">
        <f>AND('data entry'!#REF!,"AAAAAH//60s=")</f>
        <v>#REF!</v>
      </c>
      <c r="BY9" t="e">
        <f>AND('data entry'!#REF!,"AAAAAH//60w=")</f>
        <v>#REF!</v>
      </c>
      <c r="BZ9" t="e">
        <f>AND('data entry'!#REF!,"AAAAAH//600=")</f>
        <v>#REF!</v>
      </c>
      <c r="CA9" t="e">
        <f>AND('data entry'!#REF!,"AAAAAH//604=")</f>
        <v>#REF!</v>
      </c>
      <c r="CB9">
        <f>IF('data entry'!74:74,"AAAAAH//608=",0)</f>
        <v>0</v>
      </c>
      <c r="CC9" t="e">
        <f>AND('data entry'!A74,"AAAAAH//61A=")</f>
        <v>#VALUE!</v>
      </c>
      <c r="CD9" t="e">
        <f>AND('data entry'!B74,"AAAAAH//61E=")</f>
        <v>#VALUE!</v>
      </c>
      <c r="CE9" t="e">
        <f>AND('data entry'!C74,"AAAAAH//61I=")</f>
        <v>#VALUE!</v>
      </c>
      <c r="CF9" t="e">
        <f>AND('data entry'!D74,"AAAAAH//61M=")</f>
        <v>#VALUE!</v>
      </c>
      <c r="CG9" t="e">
        <f>AND('data entry'!E74,"AAAAAH//61Q=")</f>
        <v>#VALUE!</v>
      </c>
      <c r="CH9" t="e">
        <f>AND('data entry'!#REF!,"AAAAAH//61U=")</f>
        <v>#REF!</v>
      </c>
      <c r="CI9" t="e">
        <f>AND('data entry'!#REF!,"AAAAAH//61Y=")</f>
        <v>#REF!</v>
      </c>
      <c r="CJ9" t="e">
        <f>AND('data entry'!#REF!,"AAAAAH//61c=")</f>
        <v>#REF!</v>
      </c>
      <c r="CK9" t="e">
        <f>AND('data entry'!#REF!,"AAAAAH//61g=")</f>
        <v>#REF!</v>
      </c>
      <c r="CL9" t="e">
        <f>AND('data entry'!#REF!,"AAAAAH//61k=")</f>
        <v>#REF!</v>
      </c>
      <c r="CM9">
        <f>IF('data entry'!75:75,"AAAAAH//61o=",0)</f>
        <v>0</v>
      </c>
      <c r="CN9" t="e">
        <f>AND('data entry'!A75,"AAAAAH//61s=")</f>
        <v>#VALUE!</v>
      </c>
      <c r="CO9" t="e">
        <f>AND('data entry'!B75,"AAAAAH//61w=")</f>
        <v>#VALUE!</v>
      </c>
      <c r="CP9" t="e">
        <f>AND('data entry'!C75,"AAAAAH//610=")</f>
        <v>#VALUE!</v>
      </c>
      <c r="CQ9" t="e">
        <f>AND('data entry'!D75,"AAAAAH//614=")</f>
        <v>#VALUE!</v>
      </c>
      <c r="CR9" t="e">
        <f>AND('data entry'!E75,"AAAAAH//618=")</f>
        <v>#VALUE!</v>
      </c>
      <c r="CS9" t="e">
        <f>AND('data entry'!#REF!,"AAAAAH//62A=")</f>
        <v>#REF!</v>
      </c>
      <c r="CT9" t="e">
        <f>AND('data entry'!#REF!,"AAAAAH//62E=")</f>
        <v>#REF!</v>
      </c>
      <c r="CU9" t="e">
        <f>AND('data entry'!#REF!,"AAAAAH//62I=")</f>
        <v>#REF!</v>
      </c>
      <c r="CV9" t="e">
        <f>AND('data entry'!#REF!,"AAAAAH//62M=")</f>
        <v>#REF!</v>
      </c>
      <c r="CW9" t="e">
        <f>AND('data entry'!#REF!,"AAAAAH//62Q=")</f>
        <v>#REF!</v>
      </c>
      <c r="CX9">
        <f>IF('data entry'!76:76,"AAAAAH//62U=",0)</f>
        <v>0</v>
      </c>
      <c r="CY9" t="e">
        <f>AND('data entry'!A76,"AAAAAH//62Y=")</f>
        <v>#VALUE!</v>
      </c>
      <c r="CZ9" t="e">
        <f>AND('data entry'!B76,"AAAAAH//62c=")</f>
        <v>#VALUE!</v>
      </c>
      <c r="DA9" t="e">
        <f>AND('data entry'!C76,"AAAAAH//62g=")</f>
        <v>#VALUE!</v>
      </c>
      <c r="DB9" t="e">
        <f>AND('data entry'!D76,"AAAAAH//62k=")</f>
        <v>#VALUE!</v>
      </c>
      <c r="DC9" t="e">
        <f>AND('data entry'!E76,"AAAAAH//62o=")</f>
        <v>#VALUE!</v>
      </c>
      <c r="DD9" t="e">
        <f>AND('data entry'!#REF!,"AAAAAH//62s=")</f>
        <v>#REF!</v>
      </c>
      <c r="DE9" t="e">
        <f>AND('data entry'!#REF!,"AAAAAH//62w=")</f>
        <v>#REF!</v>
      </c>
      <c r="DF9" t="e">
        <f>AND('data entry'!#REF!,"AAAAAH//620=")</f>
        <v>#REF!</v>
      </c>
      <c r="DG9" t="e">
        <f>AND('data entry'!#REF!,"AAAAAH//624=")</f>
        <v>#REF!</v>
      </c>
      <c r="DH9" t="e">
        <f>AND('data entry'!#REF!,"AAAAAH//628=")</f>
        <v>#REF!</v>
      </c>
      <c r="DI9">
        <f>IF('data entry'!77:77,"AAAAAH//63A=",0)</f>
        <v>0</v>
      </c>
      <c r="DJ9" t="e">
        <f>AND('data entry'!A77,"AAAAAH//63E=")</f>
        <v>#VALUE!</v>
      </c>
      <c r="DK9" t="e">
        <f>AND('data entry'!B77,"AAAAAH//63I=")</f>
        <v>#VALUE!</v>
      </c>
      <c r="DL9" t="e">
        <f>AND('data entry'!C77,"AAAAAH//63M=")</f>
        <v>#VALUE!</v>
      </c>
      <c r="DM9" t="e">
        <f>AND('data entry'!D77,"AAAAAH//63Q=")</f>
        <v>#VALUE!</v>
      </c>
      <c r="DN9" t="e">
        <f>AND('data entry'!E77,"AAAAAH//63U=")</f>
        <v>#VALUE!</v>
      </c>
      <c r="DO9" t="e">
        <f>AND('data entry'!#REF!,"AAAAAH//63Y=")</f>
        <v>#REF!</v>
      </c>
      <c r="DP9" t="e">
        <f>AND('data entry'!#REF!,"AAAAAH//63c=")</f>
        <v>#REF!</v>
      </c>
      <c r="DQ9" t="e">
        <f>AND('data entry'!#REF!,"AAAAAH//63g=")</f>
        <v>#REF!</v>
      </c>
      <c r="DR9" t="e">
        <f>AND('data entry'!#REF!,"AAAAAH//63k=")</f>
        <v>#REF!</v>
      </c>
      <c r="DS9" t="e">
        <f>AND('data entry'!#REF!,"AAAAAH//63o=")</f>
        <v>#REF!</v>
      </c>
      <c r="DT9">
        <f>IF('data entry'!78:78,"AAAAAH//63s=",0)</f>
        <v>0</v>
      </c>
      <c r="DU9" t="e">
        <f>AND('data entry'!A78,"AAAAAH//63w=")</f>
        <v>#VALUE!</v>
      </c>
      <c r="DV9" t="e">
        <f>AND('data entry'!B78,"AAAAAH//630=")</f>
        <v>#VALUE!</v>
      </c>
      <c r="DW9" t="e">
        <f>AND('data entry'!C78,"AAAAAH//634=")</f>
        <v>#VALUE!</v>
      </c>
      <c r="DX9" t="e">
        <f>AND('data entry'!D78,"AAAAAH//638=")</f>
        <v>#VALUE!</v>
      </c>
      <c r="DY9" t="e">
        <f>AND('data entry'!E78,"AAAAAH//64A=")</f>
        <v>#VALUE!</v>
      </c>
      <c r="DZ9" t="e">
        <f>AND('data entry'!#REF!,"AAAAAH//64E=")</f>
        <v>#REF!</v>
      </c>
      <c r="EA9" t="e">
        <f>AND('data entry'!#REF!,"AAAAAH//64I=")</f>
        <v>#REF!</v>
      </c>
      <c r="EB9" t="e">
        <f>AND('data entry'!#REF!,"AAAAAH//64M=")</f>
        <v>#REF!</v>
      </c>
      <c r="EC9" t="e">
        <f>AND('data entry'!#REF!,"AAAAAH//64Q=")</f>
        <v>#REF!</v>
      </c>
      <c r="ED9" t="e">
        <f>AND('data entry'!#REF!,"AAAAAH//64U=")</f>
        <v>#REF!</v>
      </c>
      <c r="EE9">
        <f>IF('data entry'!79:79,"AAAAAH//64Y=",0)</f>
        <v>0</v>
      </c>
      <c r="EF9" t="e">
        <f>AND('data entry'!A79,"AAAAAH//64c=")</f>
        <v>#VALUE!</v>
      </c>
      <c r="EG9" t="e">
        <f>AND('data entry'!B79,"AAAAAH//64g=")</f>
        <v>#VALUE!</v>
      </c>
      <c r="EH9" t="e">
        <f>AND('data entry'!C79,"AAAAAH//64k=")</f>
        <v>#VALUE!</v>
      </c>
      <c r="EI9" t="e">
        <f>AND('data entry'!D79,"AAAAAH//64o=")</f>
        <v>#VALUE!</v>
      </c>
      <c r="EJ9" t="e">
        <f>AND('data entry'!E79,"AAAAAH//64s=")</f>
        <v>#VALUE!</v>
      </c>
      <c r="EK9" t="e">
        <f>AND('data entry'!#REF!,"AAAAAH//64w=")</f>
        <v>#REF!</v>
      </c>
      <c r="EL9" t="e">
        <f>AND('data entry'!#REF!,"AAAAAH//640=")</f>
        <v>#REF!</v>
      </c>
      <c r="EM9" t="e">
        <f>AND('data entry'!#REF!,"AAAAAH//644=")</f>
        <v>#REF!</v>
      </c>
      <c r="EN9" t="e">
        <f>AND('data entry'!#REF!,"AAAAAH//648=")</f>
        <v>#REF!</v>
      </c>
      <c r="EO9" t="e">
        <f>AND('data entry'!#REF!,"AAAAAH//65A=")</f>
        <v>#REF!</v>
      </c>
      <c r="EP9">
        <f>IF('data entry'!80:80,"AAAAAH//65E=",0)</f>
        <v>0</v>
      </c>
      <c r="EQ9" t="e">
        <f>AND('data entry'!A80,"AAAAAH//65I=")</f>
        <v>#VALUE!</v>
      </c>
      <c r="ER9" t="e">
        <f>AND('data entry'!B80,"AAAAAH//65M=")</f>
        <v>#VALUE!</v>
      </c>
      <c r="ES9" t="e">
        <f>AND('data entry'!C80,"AAAAAH//65Q=")</f>
        <v>#VALUE!</v>
      </c>
      <c r="ET9" t="e">
        <f>AND('data entry'!D80,"AAAAAH//65U=")</f>
        <v>#VALUE!</v>
      </c>
      <c r="EU9" t="e">
        <f>AND('data entry'!E80,"AAAAAH//65Y=")</f>
        <v>#VALUE!</v>
      </c>
      <c r="EV9" t="e">
        <f>AND('data entry'!#REF!,"AAAAAH//65c=")</f>
        <v>#REF!</v>
      </c>
      <c r="EW9" t="e">
        <f>AND('data entry'!#REF!,"AAAAAH//65g=")</f>
        <v>#REF!</v>
      </c>
      <c r="EX9" t="e">
        <f>AND('data entry'!#REF!,"AAAAAH//65k=")</f>
        <v>#REF!</v>
      </c>
      <c r="EY9" t="e">
        <f>AND('data entry'!#REF!,"AAAAAH//65o=")</f>
        <v>#REF!</v>
      </c>
      <c r="EZ9" t="e">
        <f>AND('data entry'!#REF!,"AAAAAH//65s=")</f>
        <v>#REF!</v>
      </c>
      <c r="FA9">
        <f>IF('data entry'!81:81,"AAAAAH//65w=",0)</f>
        <v>0</v>
      </c>
      <c r="FB9" t="e">
        <f>AND('data entry'!A81,"AAAAAH//650=")</f>
        <v>#VALUE!</v>
      </c>
      <c r="FC9" t="e">
        <f>AND('data entry'!B81,"AAAAAH//654=")</f>
        <v>#VALUE!</v>
      </c>
      <c r="FD9" t="e">
        <f>AND('data entry'!C81,"AAAAAH//658=")</f>
        <v>#VALUE!</v>
      </c>
      <c r="FE9" t="e">
        <f>AND('data entry'!D81,"AAAAAH//66A=")</f>
        <v>#VALUE!</v>
      </c>
      <c r="FF9" t="e">
        <f>AND('data entry'!E81,"AAAAAH//66E=")</f>
        <v>#VALUE!</v>
      </c>
      <c r="FG9" t="e">
        <f>AND('data entry'!#REF!,"AAAAAH//66I=")</f>
        <v>#REF!</v>
      </c>
      <c r="FH9" t="e">
        <f>AND('data entry'!#REF!,"AAAAAH//66M=")</f>
        <v>#REF!</v>
      </c>
      <c r="FI9" t="e">
        <f>AND('data entry'!#REF!,"AAAAAH//66Q=")</f>
        <v>#REF!</v>
      </c>
      <c r="FJ9" t="e">
        <f>AND('data entry'!#REF!,"AAAAAH//66U=")</f>
        <v>#REF!</v>
      </c>
      <c r="FK9" t="e">
        <f>AND('data entry'!#REF!,"AAAAAH//66Y=")</f>
        <v>#REF!</v>
      </c>
      <c r="FL9">
        <f>IF('data entry'!82:82,"AAAAAH//66c=",0)</f>
        <v>0</v>
      </c>
      <c r="FM9" t="e">
        <f>AND('data entry'!A82,"AAAAAH//66g=")</f>
        <v>#VALUE!</v>
      </c>
      <c r="FN9" t="e">
        <f>AND('data entry'!B82,"AAAAAH//66k=")</f>
        <v>#VALUE!</v>
      </c>
      <c r="FO9" t="e">
        <f>AND('data entry'!C82,"AAAAAH//66o=")</f>
        <v>#VALUE!</v>
      </c>
      <c r="FP9" t="e">
        <f>AND('data entry'!D82,"AAAAAH//66s=")</f>
        <v>#VALUE!</v>
      </c>
      <c r="FQ9" t="e">
        <f>AND('data entry'!E82,"AAAAAH//66w=")</f>
        <v>#VALUE!</v>
      </c>
      <c r="FR9" t="e">
        <f>AND('data entry'!#REF!,"AAAAAH//660=")</f>
        <v>#REF!</v>
      </c>
      <c r="FS9" t="e">
        <f>AND('data entry'!#REF!,"AAAAAH//664=")</f>
        <v>#REF!</v>
      </c>
      <c r="FT9" t="e">
        <f>AND('data entry'!#REF!,"AAAAAH//668=")</f>
        <v>#REF!</v>
      </c>
      <c r="FU9" t="e">
        <f>AND('data entry'!#REF!,"AAAAAH//67A=")</f>
        <v>#REF!</v>
      </c>
      <c r="FV9" t="e">
        <f>AND('data entry'!#REF!,"AAAAAH//67E=")</f>
        <v>#REF!</v>
      </c>
      <c r="FW9">
        <f>IF('data entry'!83:83,"AAAAAH//67I=",0)</f>
        <v>0</v>
      </c>
      <c r="FX9" t="e">
        <f>AND('data entry'!A83,"AAAAAH//67M=")</f>
        <v>#VALUE!</v>
      </c>
      <c r="FY9" t="e">
        <f>AND('data entry'!B83,"AAAAAH//67Q=")</f>
        <v>#VALUE!</v>
      </c>
      <c r="FZ9" t="e">
        <f>AND('data entry'!C83,"AAAAAH//67U=")</f>
        <v>#VALUE!</v>
      </c>
      <c r="GA9" t="e">
        <f>AND('data entry'!D83,"AAAAAH//67Y=")</f>
        <v>#VALUE!</v>
      </c>
      <c r="GB9" t="e">
        <f>AND('data entry'!E83,"AAAAAH//67c=")</f>
        <v>#VALUE!</v>
      </c>
      <c r="GC9" t="e">
        <f>AND('data entry'!#REF!,"AAAAAH//67g=")</f>
        <v>#REF!</v>
      </c>
      <c r="GD9" t="e">
        <f>AND('data entry'!#REF!,"AAAAAH//67k=")</f>
        <v>#REF!</v>
      </c>
      <c r="GE9" t="e">
        <f>AND('data entry'!#REF!,"AAAAAH//67o=")</f>
        <v>#REF!</v>
      </c>
      <c r="GF9" t="e">
        <f>AND('data entry'!#REF!,"AAAAAH//67s=")</f>
        <v>#REF!</v>
      </c>
      <c r="GG9" t="e">
        <f>AND('data entry'!#REF!,"AAAAAH//67w=")</f>
        <v>#REF!</v>
      </c>
      <c r="GH9">
        <f>IF('data entry'!84:84,"AAAAAH//670=",0)</f>
        <v>0</v>
      </c>
      <c r="GI9" t="e">
        <f>AND('data entry'!A84,"AAAAAH//674=")</f>
        <v>#VALUE!</v>
      </c>
      <c r="GJ9" t="e">
        <f>AND('data entry'!B84,"AAAAAH//678=")</f>
        <v>#VALUE!</v>
      </c>
      <c r="GK9" t="e">
        <f>AND('data entry'!C84,"AAAAAH//68A=")</f>
        <v>#VALUE!</v>
      </c>
      <c r="GL9" t="e">
        <f>AND('data entry'!D84,"AAAAAH//68E=")</f>
        <v>#VALUE!</v>
      </c>
      <c r="GM9" t="e">
        <f>AND('data entry'!E84,"AAAAAH//68I=")</f>
        <v>#VALUE!</v>
      </c>
      <c r="GN9" t="e">
        <f>AND('data entry'!#REF!,"AAAAAH//68M=")</f>
        <v>#REF!</v>
      </c>
      <c r="GO9" t="e">
        <f>AND('data entry'!#REF!,"AAAAAH//68Q=")</f>
        <v>#REF!</v>
      </c>
      <c r="GP9" t="e">
        <f>AND('data entry'!#REF!,"AAAAAH//68U=")</f>
        <v>#REF!</v>
      </c>
      <c r="GQ9" t="e">
        <f>AND('data entry'!#REF!,"AAAAAH//68Y=")</f>
        <v>#REF!</v>
      </c>
      <c r="GR9" t="e">
        <f>AND('data entry'!#REF!,"AAAAAH//68c=")</f>
        <v>#REF!</v>
      </c>
      <c r="GS9">
        <f>IF('data entry'!85:85,"AAAAAH//68g=",0)</f>
        <v>0</v>
      </c>
      <c r="GT9" t="e">
        <f>AND('data entry'!A85,"AAAAAH//68k=")</f>
        <v>#VALUE!</v>
      </c>
      <c r="GU9" t="e">
        <f>AND('data entry'!B85,"AAAAAH//68o=")</f>
        <v>#VALUE!</v>
      </c>
      <c r="GV9" t="e">
        <f>AND('data entry'!C85,"AAAAAH//68s=")</f>
        <v>#VALUE!</v>
      </c>
      <c r="GW9" t="e">
        <f>AND('data entry'!D85,"AAAAAH//68w=")</f>
        <v>#VALUE!</v>
      </c>
      <c r="GX9" t="e">
        <f>AND('data entry'!E85,"AAAAAH//680=")</f>
        <v>#VALUE!</v>
      </c>
      <c r="GY9" t="e">
        <f>AND('data entry'!#REF!,"AAAAAH//684=")</f>
        <v>#REF!</v>
      </c>
      <c r="GZ9" t="e">
        <f>AND('data entry'!#REF!,"AAAAAH//688=")</f>
        <v>#REF!</v>
      </c>
      <c r="HA9" t="e">
        <f>AND('data entry'!#REF!,"AAAAAH//69A=")</f>
        <v>#REF!</v>
      </c>
      <c r="HB9" t="e">
        <f>AND('data entry'!#REF!,"AAAAAH//69E=")</f>
        <v>#REF!</v>
      </c>
      <c r="HC9" t="e">
        <f>AND('data entry'!#REF!,"AAAAAH//69I=")</f>
        <v>#REF!</v>
      </c>
      <c r="HD9">
        <f>IF('data entry'!86:86,"AAAAAH//69M=",0)</f>
        <v>0</v>
      </c>
      <c r="HE9" t="e">
        <f>AND('data entry'!A86,"AAAAAH//69Q=")</f>
        <v>#VALUE!</v>
      </c>
      <c r="HF9" t="e">
        <f>AND('data entry'!B86,"AAAAAH//69U=")</f>
        <v>#VALUE!</v>
      </c>
      <c r="HG9" t="e">
        <f>AND('data entry'!C86,"AAAAAH//69Y=")</f>
        <v>#VALUE!</v>
      </c>
      <c r="HH9" t="e">
        <f>AND('data entry'!D86,"AAAAAH//69c=")</f>
        <v>#VALUE!</v>
      </c>
      <c r="HI9" t="e">
        <f>AND('data entry'!E86,"AAAAAH//69g=")</f>
        <v>#VALUE!</v>
      </c>
      <c r="HJ9" t="e">
        <f>AND('data entry'!#REF!,"AAAAAH//69k=")</f>
        <v>#REF!</v>
      </c>
      <c r="HK9" t="e">
        <f>AND('data entry'!#REF!,"AAAAAH//69o=")</f>
        <v>#REF!</v>
      </c>
      <c r="HL9" t="e">
        <f>AND('data entry'!#REF!,"AAAAAH//69s=")</f>
        <v>#REF!</v>
      </c>
      <c r="HM9" t="e">
        <f>AND('data entry'!#REF!,"AAAAAH//69w=")</f>
        <v>#REF!</v>
      </c>
      <c r="HN9" t="e">
        <f>AND('data entry'!#REF!,"AAAAAH//690=")</f>
        <v>#REF!</v>
      </c>
      <c r="HO9">
        <f>IF('data entry'!87:87,"AAAAAH//694=",0)</f>
        <v>0</v>
      </c>
      <c r="HP9" t="e">
        <f>AND('data entry'!A87,"AAAAAH//698=")</f>
        <v>#VALUE!</v>
      </c>
      <c r="HQ9" t="e">
        <f>AND('data entry'!B87,"AAAAAH//6+A=")</f>
        <v>#VALUE!</v>
      </c>
      <c r="HR9" t="e">
        <f>AND('data entry'!C87,"AAAAAH//6+E=")</f>
        <v>#VALUE!</v>
      </c>
      <c r="HS9" t="e">
        <f>AND('data entry'!D87,"AAAAAH//6+I=")</f>
        <v>#VALUE!</v>
      </c>
      <c r="HT9" t="e">
        <f>AND('data entry'!E87,"AAAAAH//6+M=")</f>
        <v>#VALUE!</v>
      </c>
      <c r="HU9" t="e">
        <f>AND('data entry'!#REF!,"AAAAAH//6+Q=")</f>
        <v>#REF!</v>
      </c>
      <c r="HV9" t="e">
        <f>AND('data entry'!#REF!,"AAAAAH//6+U=")</f>
        <v>#REF!</v>
      </c>
      <c r="HW9" t="e">
        <f>AND('data entry'!#REF!,"AAAAAH//6+Y=")</f>
        <v>#REF!</v>
      </c>
      <c r="HX9" t="e">
        <f>AND('data entry'!#REF!,"AAAAAH//6+c=")</f>
        <v>#REF!</v>
      </c>
      <c r="HY9" t="e">
        <f>AND('data entry'!#REF!,"AAAAAH//6+g=")</f>
        <v>#REF!</v>
      </c>
      <c r="HZ9">
        <f>IF('data entry'!88:88,"AAAAAH//6+k=",0)</f>
        <v>0</v>
      </c>
      <c r="IA9" t="e">
        <f>AND('data entry'!A88,"AAAAAH//6+o=")</f>
        <v>#VALUE!</v>
      </c>
      <c r="IB9" t="e">
        <f>AND('data entry'!B88,"AAAAAH//6+s=")</f>
        <v>#VALUE!</v>
      </c>
      <c r="IC9" t="e">
        <f>AND('data entry'!C88,"AAAAAH//6+w=")</f>
        <v>#VALUE!</v>
      </c>
      <c r="ID9" t="e">
        <f>AND('data entry'!D88,"AAAAAH//6+0=")</f>
        <v>#VALUE!</v>
      </c>
      <c r="IE9" t="e">
        <f>AND('data entry'!E88,"AAAAAH//6+4=")</f>
        <v>#VALUE!</v>
      </c>
      <c r="IF9" t="e">
        <f>AND('data entry'!#REF!,"AAAAAH//6+8=")</f>
        <v>#REF!</v>
      </c>
      <c r="IG9" t="e">
        <f>AND('data entry'!#REF!,"AAAAAH//6/A=")</f>
        <v>#REF!</v>
      </c>
      <c r="IH9" t="e">
        <f>AND('data entry'!#REF!,"AAAAAH//6/E=")</f>
        <v>#REF!</v>
      </c>
      <c r="II9" t="e">
        <f>AND('data entry'!#REF!,"AAAAAH//6/I=")</f>
        <v>#REF!</v>
      </c>
      <c r="IJ9" t="e">
        <f>AND('data entry'!#REF!,"AAAAAH//6/M=")</f>
        <v>#REF!</v>
      </c>
      <c r="IK9">
        <f>IF('data entry'!89:89,"AAAAAH//6/Q=",0)</f>
        <v>0</v>
      </c>
      <c r="IL9" t="e">
        <f>AND('data entry'!A89,"AAAAAH//6/U=")</f>
        <v>#VALUE!</v>
      </c>
      <c r="IM9" t="e">
        <f>AND('data entry'!B89,"AAAAAH//6/Y=")</f>
        <v>#VALUE!</v>
      </c>
      <c r="IN9" t="e">
        <f>AND('data entry'!C89,"AAAAAH//6/c=")</f>
        <v>#VALUE!</v>
      </c>
      <c r="IO9" t="e">
        <f>AND('data entry'!D89,"AAAAAH//6/g=")</f>
        <v>#VALUE!</v>
      </c>
      <c r="IP9" t="e">
        <f>AND('data entry'!E89,"AAAAAH//6/k=")</f>
        <v>#VALUE!</v>
      </c>
      <c r="IQ9" t="e">
        <f>AND('data entry'!#REF!,"AAAAAH//6/o=")</f>
        <v>#REF!</v>
      </c>
      <c r="IR9" t="e">
        <f>AND('data entry'!#REF!,"AAAAAH//6/s=")</f>
        <v>#REF!</v>
      </c>
      <c r="IS9" t="e">
        <f>AND('data entry'!#REF!,"AAAAAH//6/w=")</f>
        <v>#REF!</v>
      </c>
      <c r="IT9" t="e">
        <f>AND('data entry'!#REF!,"AAAAAH//6/0=")</f>
        <v>#REF!</v>
      </c>
      <c r="IU9" t="e">
        <f>AND('data entry'!#REF!,"AAAAAH//6/4=")</f>
        <v>#REF!</v>
      </c>
      <c r="IV9">
        <f>IF('data entry'!90:90,"AAAAAH//6/8=",0)</f>
        <v>0</v>
      </c>
    </row>
    <row r="10" spans="1:256">
      <c r="A10" t="e">
        <f>AND('data entry'!A90,"AAAAAFn/1wA=")</f>
        <v>#VALUE!</v>
      </c>
      <c r="B10" t="e">
        <f>AND('data entry'!B90,"AAAAAFn/1wE=")</f>
        <v>#VALUE!</v>
      </c>
      <c r="C10" t="e">
        <f>AND('data entry'!C90,"AAAAAFn/1wI=")</f>
        <v>#VALUE!</v>
      </c>
      <c r="D10" t="e">
        <f>AND('data entry'!D90,"AAAAAFn/1wM=")</f>
        <v>#VALUE!</v>
      </c>
      <c r="E10" t="e">
        <f>AND('data entry'!E90,"AAAAAFn/1wQ=")</f>
        <v>#VALUE!</v>
      </c>
      <c r="F10" t="e">
        <f>AND('data entry'!#REF!,"AAAAAFn/1wU=")</f>
        <v>#REF!</v>
      </c>
      <c r="G10" t="e">
        <f>AND('data entry'!#REF!,"AAAAAFn/1wY=")</f>
        <v>#REF!</v>
      </c>
      <c r="H10" t="e">
        <f>AND('data entry'!#REF!,"AAAAAFn/1wc=")</f>
        <v>#REF!</v>
      </c>
      <c r="I10" t="e">
        <f>AND('data entry'!#REF!,"AAAAAFn/1wg=")</f>
        <v>#REF!</v>
      </c>
      <c r="J10" t="e">
        <f>AND('data entry'!#REF!,"AAAAAFn/1wk=")</f>
        <v>#REF!</v>
      </c>
      <c r="K10">
        <f>IF('data entry'!91:91,"AAAAAFn/1wo=",0)</f>
        <v>0</v>
      </c>
      <c r="L10" t="e">
        <f>AND('data entry'!A91,"AAAAAFn/1ws=")</f>
        <v>#VALUE!</v>
      </c>
      <c r="M10" t="e">
        <f>AND('data entry'!B91,"AAAAAFn/1ww=")</f>
        <v>#VALUE!</v>
      </c>
      <c r="N10" t="e">
        <f>AND('data entry'!C91,"AAAAAFn/1w0=")</f>
        <v>#VALUE!</v>
      </c>
      <c r="O10" t="e">
        <f>AND('data entry'!D91,"AAAAAFn/1w4=")</f>
        <v>#VALUE!</v>
      </c>
      <c r="P10" t="e">
        <f>AND('data entry'!E91,"AAAAAFn/1w8=")</f>
        <v>#VALUE!</v>
      </c>
      <c r="Q10" t="e">
        <f>AND('data entry'!#REF!,"AAAAAFn/1xA=")</f>
        <v>#REF!</v>
      </c>
      <c r="R10" t="e">
        <f>AND('data entry'!#REF!,"AAAAAFn/1xE=")</f>
        <v>#REF!</v>
      </c>
      <c r="S10" t="e">
        <f>AND('data entry'!#REF!,"AAAAAFn/1xI=")</f>
        <v>#REF!</v>
      </c>
      <c r="T10" t="e">
        <f>AND('data entry'!#REF!,"AAAAAFn/1xM=")</f>
        <v>#REF!</v>
      </c>
      <c r="U10" t="e">
        <f>AND('data entry'!#REF!,"AAAAAFn/1xQ=")</f>
        <v>#REF!</v>
      </c>
      <c r="V10">
        <f>IF('data entry'!92:92,"AAAAAFn/1xU=",0)</f>
        <v>0</v>
      </c>
      <c r="W10" t="e">
        <f>AND('data entry'!A92,"AAAAAFn/1xY=")</f>
        <v>#VALUE!</v>
      </c>
      <c r="X10" t="e">
        <f>AND('data entry'!B92,"AAAAAFn/1xc=")</f>
        <v>#VALUE!</v>
      </c>
      <c r="Y10" t="e">
        <f>AND('data entry'!C92,"AAAAAFn/1xg=")</f>
        <v>#VALUE!</v>
      </c>
      <c r="Z10" t="e">
        <f>AND('data entry'!D92,"AAAAAFn/1xk=")</f>
        <v>#VALUE!</v>
      </c>
      <c r="AA10" t="e">
        <f>AND('data entry'!E92,"AAAAAFn/1xo=")</f>
        <v>#VALUE!</v>
      </c>
      <c r="AB10" t="e">
        <f>AND('data entry'!#REF!,"AAAAAFn/1xs=")</f>
        <v>#REF!</v>
      </c>
      <c r="AC10" t="e">
        <f>AND('data entry'!#REF!,"AAAAAFn/1xw=")</f>
        <v>#REF!</v>
      </c>
      <c r="AD10" t="e">
        <f>AND('data entry'!#REF!,"AAAAAFn/1x0=")</f>
        <v>#REF!</v>
      </c>
      <c r="AE10" t="e">
        <f>AND('data entry'!#REF!,"AAAAAFn/1x4=")</f>
        <v>#REF!</v>
      </c>
      <c r="AF10" t="e">
        <f>AND('data entry'!#REF!,"AAAAAFn/1x8=")</f>
        <v>#REF!</v>
      </c>
      <c r="AG10">
        <f>IF('data entry'!93:93,"AAAAAFn/1yA=",0)</f>
        <v>0</v>
      </c>
      <c r="AH10" t="e">
        <f>AND('data entry'!A93,"AAAAAFn/1yE=")</f>
        <v>#VALUE!</v>
      </c>
      <c r="AI10" t="e">
        <f>AND('data entry'!B93,"AAAAAFn/1yI=")</f>
        <v>#VALUE!</v>
      </c>
      <c r="AJ10" t="e">
        <f>AND('data entry'!C93,"AAAAAFn/1yM=")</f>
        <v>#VALUE!</v>
      </c>
      <c r="AK10" t="e">
        <f>AND('data entry'!D93,"AAAAAFn/1yQ=")</f>
        <v>#VALUE!</v>
      </c>
      <c r="AL10" t="e">
        <f>AND('data entry'!E93,"AAAAAFn/1yU=")</f>
        <v>#VALUE!</v>
      </c>
      <c r="AM10" t="e">
        <f>AND('data entry'!#REF!,"AAAAAFn/1yY=")</f>
        <v>#REF!</v>
      </c>
      <c r="AN10" t="e">
        <f>AND('data entry'!#REF!,"AAAAAFn/1yc=")</f>
        <v>#REF!</v>
      </c>
      <c r="AO10" t="e">
        <f>AND('data entry'!#REF!,"AAAAAFn/1yg=")</f>
        <v>#REF!</v>
      </c>
      <c r="AP10" t="e">
        <f>AND('data entry'!#REF!,"AAAAAFn/1yk=")</f>
        <v>#REF!</v>
      </c>
      <c r="AQ10" t="e">
        <f>AND('data entry'!#REF!,"AAAAAFn/1yo=")</f>
        <v>#REF!</v>
      </c>
      <c r="AR10">
        <f>IF('data entry'!94:94,"AAAAAFn/1ys=",0)</f>
        <v>0</v>
      </c>
      <c r="AS10" t="e">
        <f>AND('data entry'!A94,"AAAAAFn/1yw=")</f>
        <v>#VALUE!</v>
      </c>
      <c r="AT10" t="e">
        <f>AND('data entry'!B94,"AAAAAFn/1y0=")</f>
        <v>#VALUE!</v>
      </c>
      <c r="AU10" t="e">
        <f>AND('data entry'!C94,"AAAAAFn/1y4=")</f>
        <v>#VALUE!</v>
      </c>
      <c r="AV10" t="e">
        <f>AND('data entry'!D94,"AAAAAFn/1y8=")</f>
        <v>#VALUE!</v>
      </c>
      <c r="AW10" t="e">
        <f>AND('data entry'!E94,"AAAAAFn/1zA=")</f>
        <v>#VALUE!</v>
      </c>
      <c r="AX10" t="e">
        <f>AND('data entry'!#REF!,"AAAAAFn/1zE=")</f>
        <v>#REF!</v>
      </c>
      <c r="AY10" t="e">
        <f>AND('data entry'!#REF!,"AAAAAFn/1zI=")</f>
        <v>#REF!</v>
      </c>
      <c r="AZ10" t="e">
        <f>AND('data entry'!#REF!,"AAAAAFn/1zM=")</f>
        <v>#REF!</v>
      </c>
      <c r="BA10" t="e">
        <f>AND('data entry'!#REF!,"AAAAAFn/1zQ=")</f>
        <v>#REF!</v>
      </c>
      <c r="BB10" t="e">
        <f>AND('data entry'!#REF!,"AAAAAFn/1zU=")</f>
        <v>#REF!</v>
      </c>
      <c r="BC10">
        <f>IF('data entry'!95:95,"AAAAAFn/1zY=",0)</f>
        <v>0</v>
      </c>
      <c r="BD10" t="e">
        <f>AND('data entry'!A95,"AAAAAFn/1zc=")</f>
        <v>#VALUE!</v>
      </c>
      <c r="BE10" t="e">
        <f>AND('data entry'!B95,"AAAAAFn/1zg=")</f>
        <v>#VALUE!</v>
      </c>
      <c r="BF10" t="e">
        <f>AND('data entry'!C95,"AAAAAFn/1zk=")</f>
        <v>#VALUE!</v>
      </c>
      <c r="BG10" t="e">
        <f>AND('data entry'!D95,"AAAAAFn/1zo=")</f>
        <v>#VALUE!</v>
      </c>
      <c r="BH10" t="e">
        <f>AND('data entry'!E95,"AAAAAFn/1zs=")</f>
        <v>#VALUE!</v>
      </c>
      <c r="BI10" t="e">
        <f>AND('data entry'!#REF!,"AAAAAFn/1zw=")</f>
        <v>#REF!</v>
      </c>
      <c r="BJ10" t="e">
        <f>AND('data entry'!#REF!,"AAAAAFn/1z0=")</f>
        <v>#REF!</v>
      </c>
      <c r="BK10" t="e">
        <f>AND('data entry'!#REF!,"AAAAAFn/1z4=")</f>
        <v>#REF!</v>
      </c>
      <c r="BL10" t="e">
        <f>AND('data entry'!#REF!,"AAAAAFn/1z8=")</f>
        <v>#REF!</v>
      </c>
      <c r="BM10" t="e">
        <f>AND('data entry'!#REF!,"AAAAAFn/10A=")</f>
        <v>#REF!</v>
      </c>
      <c r="BN10">
        <f>IF('data entry'!96:96,"AAAAAFn/10E=",0)</f>
        <v>0</v>
      </c>
      <c r="BO10" t="e">
        <f>AND('data entry'!A96,"AAAAAFn/10I=")</f>
        <v>#VALUE!</v>
      </c>
      <c r="BP10" t="e">
        <f>AND('data entry'!B96,"AAAAAFn/10M=")</f>
        <v>#VALUE!</v>
      </c>
      <c r="BQ10" t="e">
        <f>AND('data entry'!C96,"AAAAAFn/10Q=")</f>
        <v>#VALUE!</v>
      </c>
      <c r="BR10" t="e">
        <f>AND('data entry'!D96,"AAAAAFn/10U=")</f>
        <v>#VALUE!</v>
      </c>
      <c r="BS10" t="e">
        <f>AND('data entry'!E96,"AAAAAFn/10Y=")</f>
        <v>#VALUE!</v>
      </c>
      <c r="BT10" t="e">
        <f>AND('data entry'!#REF!,"AAAAAFn/10c=")</f>
        <v>#REF!</v>
      </c>
      <c r="BU10" t="e">
        <f>AND('data entry'!#REF!,"AAAAAFn/10g=")</f>
        <v>#REF!</v>
      </c>
      <c r="BV10" t="e">
        <f>AND('data entry'!#REF!,"AAAAAFn/10k=")</f>
        <v>#REF!</v>
      </c>
      <c r="BW10" t="e">
        <f>AND('data entry'!#REF!,"AAAAAFn/10o=")</f>
        <v>#REF!</v>
      </c>
      <c r="BX10" t="e">
        <f>AND('data entry'!#REF!,"AAAAAFn/10s=")</f>
        <v>#REF!</v>
      </c>
      <c r="BY10">
        <f>IF('data entry'!97:97,"AAAAAFn/10w=",0)</f>
        <v>0</v>
      </c>
      <c r="BZ10" t="e">
        <f>AND('data entry'!A97,"AAAAAFn/100=")</f>
        <v>#VALUE!</v>
      </c>
      <c r="CA10" t="e">
        <f>AND('data entry'!B97,"AAAAAFn/104=")</f>
        <v>#VALUE!</v>
      </c>
      <c r="CB10" t="e">
        <f>AND('data entry'!C97,"AAAAAFn/108=")</f>
        <v>#VALUE!</v>
      </c>
      <c r="CC10" t="e">
        <f>AND('data entry'!D97,"AAAAAFn/11A=")</f>
        <v>#VALUE!</v>
      </c>
      <c r="CD10" t="e">
        <f>AND('data entry'!E97,"AAAAAFn/11E=")</f>
        <v>#VALUE!</v>
      </c>
      <c r="CE10" t="e">
        <f>AND('data entry'!#REF!,"AAAAAFn/11I=")</f>
        <v>#REF!</v>
      </c>
      <c r="CF10" t="e">
        <f>AND('data entry'!#REF!,"AAAAAFn/11M=")</f>
        <v>#REF!</v>
      </c>
      <c r="CG10" t="e">
        <f>AND('data entry'!#REF!,"AAAAAFn/11Q=")</f>
        <v>#REF!</v>
      </c>
      <c r="CH10" t="e">
        <f>AND('data entry'!#REF!,"AAAAAFn/11U=")</f>
        <v>#REF!</v>
      </c>
      <c r="CI10" t="e">
        <f>AND('data entry'!#REF!,"AAAAAFn/11Y=")</f>
        <v>#REF!</v>
      </c>
      <c r="CJ10">
        <f>IF('data entry'!98:98,"AAAAAFn/11c=",0)</f>
        <v>0</v>
      </c>
      <c r="CK10" t="e">
        <f>AND('data entry'!A98,"AAAAAFn/11g=")</f>
        <v>#VALUE!</v>
      </c>
      <c r="CL10" t="e">
        <f>AND('data entry'!B98,"AAAAAFn/11k=")</f>
        <v>#VALUE!</v>
      </c>
      <c r="CM10" t="e">
        <f>AND('data entry'!C98,"AAAAAFn/11o=")</f>
        <v>#VALUE!</v>
      </c>
      <c r="CN10" t="e">
        <f>AND('data entry'!D98,"AAAAAFn/11s=")</f>
        <v>#VALUE!</v>
      </c>
      <c r="CO10" t="e">
        <f>AND('data entry'!E98,"AAAAAFn/11w=")</f>
        <v>#VALUE!</v>
      </c>
      <c r="CP10" t="e">
        <f>AND('data entry'!#REF!,"AAAAAFn/110=")</f>
        <v>#REF!</v>
      </c>
      <c r="CQ10" t="e">
        <f>AND('data entry'!#REF!,"AAAAAFn/114=")</f>
        <v>#REF!</v>
      </c>
      <c r="CR10" t="e">
        <f>AND('data entry'!#REF!,"AAAAAFn/118=")</f>
        <v>#REF!</v>
      </c>
      <c r="CS10" t="e">
        <f>AND('data entry'!#REF!,"AAAAAFn/12A=")</f>
        <v>#REF!</v>
      </c>
      <c r="CT10" t="e">
        <f>AND('data entry'!#REF!,"AAAAAFn/12E=")</f>
        <v>#REF!</v>
      </c>
      <c r="CU10">
        <f>IF('data entry'!99:99,"AAAAAFn/12I=",0)</f>
        <v>0</v>
      </c>
      <c r="CV10" t="e">
        <f>AND('data entry'!A99,"AAAAAFn/12M=")</f>
        <v>#VALUE!</v>
      </c>
      <c r="CW10" t="e">
        <f>AND('data entry'!B99,"AAAAAFn/12Q=")</f>
        <v>#VALUE!</v>
      </c>
      <c r="CX10" t="e">
        <f>AND('data entry'!C99,"AAAAAFn/12U=")</f>
        <v>#VALUE!</v>
      </c>
      <c r="CY10" t="e">
        <f>AND('data entry'!D99,"AAAAAFn/12Y=")</f>
        <v>#VALUE!</v>
      </c>
      <c r="CZ10" t="e">
        <f>AND('data entry'!E99,"AAAAAFn/12c=")</f>
        <v>#VALUE!</v>
      </c>
      <c r="DA10" t="e">
        <f>AND('data entry'!#REF!,"AAAAAFn/12g=")</f>
        <v>#REF!</v>
      </c>
      <c r="DB10" t="e">
        <f>AND('data entry'!#REF!,"AAAAAFn/12k=")</f>
        <v>#REF!</v>
      </c>
      <c r="DC10" t="e">
        <f>AND('data entry'!#REF!,"AAAAAFn/12o=")</f>
        <v>#REF!</v>
      </c>
      <c r="DD10" t="e">
        <f>AND('data entry'!#REF!,"AAAAAFn/12s=")</f>
        <v>#REF!</v>
      </c>
      <c r="DE10" t="e">
        <f>AND('data entry'!#REF!,"AAAAAFn/12w=")</f>
        <v>#REF!</v>
      </c>
      <c r="DF10">
        <f>IF('data entry'!100:100,"AAAAAFn/120=",0)</f>
        <v>0</v>
      </c>
      <c r="DG10" t="e">
        <f>AND('data entry'!A100,"AAAAAFn/124=")</f>
        <v>#VALUE!</v>
      </c>
      <c r="DH10" t="e">
        <f>AND('data entry'!B100,"AAAAAFn/128=")</f>
        <v>#VALUE!</v>
      </c>
      <c r="DI10" t="e">
        <f>AND('data entry'!C100,"AAAAAFn/13A=")</f>
        <v>#VALUE!</v>
      </c>
      <c r="DJ10" t="e">
        <f>AND('data entry'!D100,"AAAAAFn/13E=")</f>
        <v>#VALUE!</v>
      </c>
      <c r="DK10" t="e">
        <f>AND('data entry'!E100,"AAAAAFn/13I=")</f>
        <v>#VALUE!</v>
      </c>
      <c r="DL10" t="e">
        <f>AND('data entry'!#REF!,"AAAAAFn/13M=")</f>
        <v>#REF!</v>
      </c>
      <c r="DM10" t="e">
        <f>AND('data entry'!#REF!,"AAAAAFn/13Q=")</f>
        <v>#REF!</v>
      </c>
      <c r="DN10" t="e">
        <f>AND('data entry'!#REF!,"AAAAAFn/13U=")</f>
        <v>#REF!</v>
      </c>
      <c r="DO10" t="e">
        <f>AND('data entry'!#REF!,"AAAAAFn/13Y=")</f>
        <v>#REF!</v>
      </c>
      <c r="DP10" t="e">
        <f>AND('data entry'!#REF!,"AAAAAFn/13c=")</f>
        <v>#REF!</v>
      </c>
    </row>
    <row r="11" spans="1:256">
      <c r="A11" t="e">
        <f>AND('data entry'!F1,"AAAAAH+/2AA=")</f>
        <v>#VALUE!</v>
      </c>
      <c r="B11" t="e">
        <f>AND('data entry'!G1,"AAAAAH+/2AE=")</f>
        <v>#VALUE!</v>
      </c>
      <c r="C11" t="e">
        <f>AND('data entry'!H1,"AAAAAH+/2AI=")</f>
        <v>#VALUE!</v>
      </c>
      <c r="D11" t="e">
        <f>AND('data entry'!I1,"AAAAAH+/2AM=")</f>
        <v>#VALUE!</v>
      </c>
      <c r="E11" t="e">
        <f>AND('data entry'!J1,"AAAAAH+/2AQ=")</f>
        <v>#VALUE!</v>
      </c>
      <c r="F11" t="e">
        <f>AND('data entry'!K1,"AAAAAH+/2AU=")</f>
        <v>#VALUE!</v>
      </c>
      <c r="G11" t="e">
        <f>AND('data entry'!L1,"AAAAAH+/2AY=")</f>
        <v>#VALUE!</v>
      </c>
      <c r="H11" t="e">
        <f>AND('data entry'!M1,"AAAAAH+/2Ac=")</f>
        <v>#VALUE!</v>
      </c>
      <c r="I11" t="e">
        <f>AND('data entry'!N1,"AAAAAH+/2Ag=")</f>
        <v>#VALUE!</v>
      </c>
      <c r="J11" t="e">
        <f>AND('data entry'!O1,"AAAAAH+/2Ak=")</f>
        <v>#VALUE!</v>
      </c>
      <c r="K11" t="e">
        <f>AND('data entry'!P1,"AAAAAH+/2Ao=")</f>
        <v>#VALUE!</v>
      </c>
      <c r="L11" t="e">
        <f>AND('data entry'!F2,"AAAAAH+/2As=")</f>
        <v>#VALUE!</v>
      </c>
      <c r="M11" t="e">
        <f>AND('data entry'!G2,"AAAAAH+/2Aw=")</f>
        <v>#VALUE!</v>
      </c>
      <c r="N11" t="e">
        <f>AND('data entry'!H2,"AAAAAH+/2A0=")</f>
        <v>#VALUE!</v>
      </c>
      <c r="O11" t="e">
        <f>AND('data entry'!I2,"AAAAAH+/2A4=")</f>
        <v>#VALUE!</v>
      </c>
      <c r="P11" t="e">
        <f>AND('data entry'!J2,"AAAAAH+/2A8=")</f>
        <v>#VALUE!</v>
      </c>
      <c r="Q11" t="e">
        <f>AND('data entry'!K2,"AAAAAH+/2BA=")</f>
        <v>#VALUE!</v>
      </c>
      <c r="R11" t="e">
        <f>AND('data entry'!L2,"AAAAAH+/2BE=")</f>
        <v>#VALUE!</v>
      </c>
      <c r="S11" t="e">
        <f>AND('data entry'!M2,"AAAAAH+/2BI=")</f>
        <v>#VALUE!</v>
      </c>
      <c r="T11" t="e">
        <f>AND('data entry'!N2,"AAAAAH+/2BM=")</f>
        <v>#VALUE!</v>
      </c>
      <c r="U11" t="e">
        <f>AND('data entry'!O2,"AAAAAH+/2BQ=")</f>
        <v>#VALUE!</v>
      </c>
      <c r="V11" t="e">
        <f>AND('data entry'!P2,"AAAAAH+/2BU=")</f>
        <v>#VALUE!</v>
      </c>
      <c r="W11" t="e">
        <f>AND('data entry'!F3,"AAAAAH+/2BY=")</f>
        <v>#VALUE!</v>
      </c>
      <c r="X11" t="e">
        <f>AND('data entry'!G3,"AAAAAH+/2Bc=")</f>
        <v>#VALUE!</v>
      </c>
      <c r="Y11" t="e">
        <f>AND('data entry'!H3,"AAAAAH+/2Bg=")</f>
        <v>#VALUE!</v>
      </c>
      <c r="Z11" t="e">
        <f>AND('data entry'!I3,"AAAAAH+/2Bk=")</f>
        <v>#VALUE!</v>
      </c>
      <c r="AA11" t="e">
        <f>AND('data entry'!J3,"AAAAAH+/2Bo=")</f>
        <v>#VALUE!</v>
      </c>
      <c r="AB11" t="e">
        <f>AND('data entry'!K3,"AAAAAH+/2Bs=")</f>
        <v>#VALUE!</v>
      </c>
      <c r="AC11" t="e">
        <f>AND('data entry'!L3,"AAAAAH+/2Bw=")</f>
        <v>#VALUE!</v>
      </c>
      <c r="AD11" t="e">
        <f>AND('data entry'!M3,"AAAAAH+/2B0=")</f>
        <v>#VALUE!</v>
      </c>
      <c r="AE11" t="e">
        <f>AND('data entry'!N3,"AAAAAH+/2B4=")</f>
        <v>#VALUE!</v>
      </c>
      <c r="AF11" t="e">
        <f>AND('data entry'!O3,"AAAAAH+/2B8=")</f>
        <v>#VALUE!</v>
      </c>
      <c r="AG11" t="e">
        <f>AND('data entry'!P3,"AAAAAH+/2CA=")</f>
        <v>#VALUE!</v>
      </c>
      <c r="AH11" t="e">
        <f>AND('data entry'!F4,"AAAAAH+/2CE=")</f>
        <v>#VALUE!</v>
      </c>
      <c r="AI11" t="e">
        <f>AND('data entry'!G4,"AAAAAH+/2CI=")</f>
        <v>#VALUE!</v>
      </c>
      <c r="AJ11" t="e">
        <f>AND('data entry'!H4,"AAAAAH+/2CM=")</f>
        <v>#VALUE!</v>
      </c>
      <c r="AK11" t="e">
        <f>AND('data entry'!I4,"AAAAAH+/2CQ=")</f>
        <v>#VALUE!</v>
      </c>
      <c r="AL11" t="e">
        <f>AND('data entry'!J4,"AAAAAH+/2CU=")</f>
        <v>#VALUE!</v>
      </c>
      <c r="AM11" t="e">
        <f>AND('data entry'!F5,"AAAAAH+/2CY=")</f>
        <v>#VALUE!</v>
      </c>
      <c r="AN11" t="e">
        <f>AND('data entry'!G5,"AAAAAH+/2Cc=")</f>
        <v>#VALUE!</v>
      </c>
      <c r="AO11" t="e">
        <f>AND('data entry'!H5,"AAAAAH+/2Cg=")</f>
        <v>#VALUE!</v>
      </c>
      <c r="AP11" t="e">
        <f>AND('data entry'!I5,"AAAAAH+/2Ck=")</f>
        <v>#VALUE!</v>
      </c>
      <c r="AQ11" t="e">
        <f>AND('data entry'!J5,"AAAAAH+/2Co=")</f>
        <v>#VALUE!</v>
      </c>
      <c r="AR11" t="e">
        <f>AND('data entry'!F6,"AAAAAH+/2Cs=")</f>
        <v>#VALUE!</v>
      </c>
      <c r="AS11" t="e">
        <f>AND('data entry'!G6,"AAAAAH+/2Cw=")</f>
        <v>#VALUE!</v>
      </c>
      <c r="AT11" t="e">
        <f>AND('data entry'!H6,"AAAAAH+/2C0=")</f>
        <v>#VALUE!</v>
      </c>
      <c r="AU11" t="e">
        <f>AND('data entry'!I6,"AAAAAH+/2C4=")</f>
        <v>#VALUE!</v>
      </c>
      <c r="AV11" t="e">
        <f>AND('data entry'!J6,"AAAAAH+/2C8=")</f>
        <v>#VALUE!</v>
      </c>
      <c r="AW11" t="e">
        <f>AND('data entry'!F7,"AAAAAH+/2DA=")</f>
        <v>#VALUE!</v>
      </c>
      <c r="AX11" t="e">
        <f>AND('data entry'!G7,"AAAAAH+/2DE=")</f>
        <v>#VALUE!</v>
      </c>
      <c r="AY11" t="e">
        <f>AND('data entry'!H7,"AAAAAH+/2DI=")</f>
        <v>#VALUE!</v>
      </c>
      <c r="AZ11" t="e">
        <f>AND('data entry'!I7,"AAAAAH+/2DM=")</f>
        <v>#VALUE!</v>
      </c>
      <c r="BA11" t="e">
        <f>AND('data entry'!J7,"AAAAAH+/2DQ=")</f>
        <v>#VALUE!</v>
      </c>
      <c r="BB11" t="e">
        <f>AND('data entry'!F8,"AAAAAH+/2DU=")</f>
        <v>#VALUE!</v>
      </c>
      <c r="BC11" t="e">
        <f>AND('data entry'!G8,"AAAAAH+/2DY=")</f>
        <v>#VALUE!</v>
      </c>
      <c r="BD11" t="e">
        <f>AND('data entry'!H8,"AAAAAH+/2Dc=")</f>
        <v>#VALUE!</v>
      </c>
      <c r="BE11" t="e">
        <f>AND('data entry'!I8,"AAAAAH+/2Dg=")</f>
        <v>#VALUE!</v>
      </c>
      <c r="BF11" t="e">
        <f>AND('data entry'!J8,"AAAAAH+/2Dk=")</f>
        <v>#VALUE!</v>
      </c>
      <c r="BG11" t="e">
        <f>AND('data entry'!F9,"AAAAAH+/2Do=")</f>
        <v>#VALUE!</v>
      </c>
      <c r="BH11" t="e">
        <f>AND('data entry'!G9,"AAAAAH+/2Ds=")</f>
        <v>#VALUE!</v>
      </c>
      <c r="BI11" t="e">
        <f>AND('data entry'!H9,"AAAAAH+/2Dw=")</f>
        <v>#VALUE!</v>
      </c>
      <c r="BJ11" t="e">
        <f>AND('data entry'!I9,"AAAAAH+/2D0=")</f>
        <v>#VALUE!</v>
      </c>
      <c r="BK11" t="e">
        <f>AND('data entry'!J9,"AAAAAH+/2D4=")</f>
        <v>#VALUE!</v>
      </c>
      <c r="BL11" t="e">
        <f>AND('data entry'!F10,"AAAAAH+/2D8=")</f>
        <v>#VALUE!</v>
      </c>
      <c r="BM11" t="e">
        <f>AND('data entry'!G10,"AAAAAH+/2EA=")</f>
        <v>#VALUE!</v>
      </c>
      <c r="BN11" t="e">
        <f>AND('data entry'!H10,"AAAAAH+/2EE=")</f>
        <v>#VALUE!</v>
      </c>
      <c r="BO11" t="e">
        <f>AND('data entry'!I10,"AAAAAH+/2EI=")</f>
        <v>#VALUE!</v>
      </c>
      <c r="BP11" t="e">
        <f>AND('data entry'!J10,"AAAAAH+/2EM=")</f>
        <v>#VALUE!</v>
      </c>
      <c r="BQ11" t="e">
        <f>AND('data entry'!F11,"AAAAAH+/2EQ=")</f>
        <v>#VALUE!</v>
      </c>
      <c r="BR11" t="e">
        <f>AND('data entry'!G11,"AAAAAH+/2EU=")</f>
        <v>#VALUE!</v>
      </c>
      <c r="BS11" t="e">
        <f>AND('data entry'!H11,"AAAAAH+/2EY=")</f>
        <v>#VALUE!</v>
      </c>
      <c r="BT11" t="e">
        <f>AND('data entry'!I11,"AAAAAH+/2Ec=")</f>
        <v>#VALUE!</v>
      </c>
      <c r="BU11" t="e">
        <f>AND('data entry'!J11,"AAAAAH+/2Eg=")</f>
        <v>#VALUE!</v>
      </c>
      <c r="BV11" t="e">
        <f>AND('data entry'!F12,"AAAAAH+/2Ek=")</f>
        <v>#VALUE!</v>
      </c>
      <c r="BW11" t="e">
        <f>AND('data entry'!G12,"AAAAAH+/2Eo=")</f>
        <v>#VALUE!</v>
      </c>
      <c r="BX11" t="e">
        <f>AND('data entry'!H12,"AAAAAH+/2Es=")</f>
        <v>#VALUE!</v>
      </c>
      <c r="BY11" t="e">
        <f>AND('data entry'!I12,"AAAAAH+/2Ew=")</f>
        <v>#VALUE!</v>
      </c>
      <c r="BZ11" t="e">
        <f>AND('data entry'!J12,"AAAAAH+/2E0=")</f>
        <v>#VALUE!</v>
      </c>
      <c r="CA11" t="e">
        <f>AND('data entry'!F13,"AAAAAH+/2E4=")</f>
        <v>#VALUE!</v>
      </c>
      <c r="CB11" t="e">
        <f>AND('data entry'!G13,"AAAAAH+/2E8=")</f>
        <v>#VALUE!</v>
      </c>
      <c r="CC11" t="e">
        <f>AND('data entry'!H13,"AAAAAH+/2FA=")</f>
        <v>#VALUE!</v>
      </c>
      <c r="CD11" t="e">
        <f>AND('data entry'!I13,"AAAAAH+/2FE=")</f>
        <v>#VALUE!</v>
      </c>
      <c r="CE11" t="e">
        <f>AND('data entry'!J13,"AAAAAH+/2FI=")</f>
        <v>#VALUE!</v>
      </c>
      <c r="CF11" t="e">
        <f>AND('data entry'!F14,"AAAAAH+/2FM=")</f>
        <v>#VALUE!</v>
      </c>
      <c r="CG11" t="e">
        <f>AND('data entry'!G14,"AAAAAH+/2FQ=")</f>
        <v>#VALUE!</v>
      </c>
      <c r="CH11" t="e">
        <f>AND('data entry'!H14,"AAAAAH+/2FU=")</f>
        <v>#VALUE!</v>
      </c>
      <c r="CI11" t="e">
        <f>AND('data entry'!I14,"AAAAAH+/2FY=")</f>
        <v>#VALUE!</v>
      </c>
      <c r="CJ11" t="e">
        <f>AND('data entry'!J14,"AAAAAH+/2Fc=")</f>
        <v>#VALUE!</v>
      </c>
      <c r="CK11" t="e">
        <f>AND('data entry'!F15,"AAAAAH+/2Fg=")</f>
        <v>#VALUE!</v>
      </c>
      <c r="CL11" t="e">
        <f>AND('data entry'!G15,"AAAAAH+/2Fk=")</f>
        <v>#VALUE!</v>
      </c>
      <c r="CM11" t="e">
        <f>AND('data entry'!H15,"AAAAAH+/2Fo=")</f>
        <v>#VALUE!</v>
      </c>
      <c r="CN11" t="e">
        <f>AND('data entry'!I15,"AAAAAH+/2Fs=")</f>
        <v>#VALUE!</v>
      </c>
      <c r="CO11" t="e">
        <f>AND('data entry'!J15,"AAAAAH+/2Fw=")</f>
        <v>#VALUE!</v>
      </c>
      <c r="CP11" t="e">
        <f>AND('data entry'!F16,"AAAAAH+/2F0=")</f>
        <v>#VALUE!</v>
      </c>
      <c r="CQ11" t="e">
        <f>AND('data entry'!G16,"AAAAAH+/2F4=")</f>
        <v>#VALUE!</v>
      </c>
      <c r="CR11" t="e">
        <f>AND('data entry'!H16,"AAAAAH+/2F8=")</f>
        <v>#VALUE!</v>
      </c>
      <c r="CS11" t="e">
        <f>AND('data entry'!I16,"AAAAAH+/2GA=")</f>
        <v>#VALUE!</v>
      </c>
      <c r="CT11" t="e">
        <f>AND('data entry'!J16,"AAAAAH+/2GE=")</f>
        <v>#VALUE!</v>
      </c>
      <c r="CU11" t="e">
        <f>AND('data entry'!F17,"AAAAAH+/2GI=")</f>
        <v>#VALUE!</v>
      </c>
      <c r="CV11" t="e">
        <f>AND('data entry'!G17,"AAAAAH+/2GM=")</f>
        <v>#VALUE!</v>
      </c>
      <c r="CW11" t="e">
        <f>AND('data entry'!H17,"AAAAAH+/2GQ=")</f>
        <v>#VALUE!</v>
      </c>
      <c r="CX11" t="e">
        <f>AND('data entry'!I17,"AAAAAH+/2GU=")</f>
        <v>#VALUE!</v>
      </c>
      <c r="CY11" t="e">
        <f>AND('data entry'!J17,"AAAAAH+/2GY=")</f>
        <v>#VALUE!</v>
      </c>
      <c r="CZ11" t="e">
        <f>AND('data entry'!F18,"AAAAAH+/2Gc=")</f>
        <v>#VALUE!</v>
      </c>
      <c r="DA11" t="e">
        <f>AND('data entry'!G18,"AAAAAH+/2Gg=")</f>
        <v>#VALUE!</v>
      </c>
      <c r="DB11" t="e">
        <f>AND('data entry'!H18,"AAAAAH+/2Gk=")</f>
        <v>#VALUE!</v>
      </c>
      <c r="DC11" t="e">
        <f>AND('data entry'!I18,"AAAAAH+/2Go=")</f>
        <v>#VALUE!</v>
      </c>
      <c r="DD11" t="e">
        <f>AND('data entry'!J18,"AAAAAH+/2Gs=")</f>
        <v>#VALUE!</v>
      </c>
      <c r="DE11" t="e">
        <f>AND('data entry'!F19,"AAAAAH+/2Gw=")</f>
        <v>#VALUE!</v>
      </c>
      <c r="DF11" t="e">
        <f>AND('data entry'!G19,"AAAAAH+/2G0=")</f>
        <v>#VALUE!</v>
      </c>
      <c r="DG11" t="e">
        <f>AND('data entry'!H19,"AAAAAH+/2G4=")</f>
        <v>#VALUE!</v>
      </c>
      <c r="DH11" t="e">
        <f>AND('data entry'!I19,"AAAAAH+/2G8=")</f>
        <v>#VALUE!</v>
      </c>
      <c r="DI11" t="e">
        <f>AND('data entry'!J19,"AAAAAH+/2HA=")</f>
        <v>#VALUE!</v>
      </c>
      <c r="DJ11" t="e">
        <f>AND('data entry'!F20,"AAAAAH+/2HE=")</f>
        <v>#VALUE!</v>
      </c>
      <c r="DK11" t="e">
        <f>AND('data entry'!G20,"AAAAAH+/2HI=")</f>
        <v>#VALUE!</v>
      </c>
      <c r="DL11" t="e">
        <f>AND('data entry'!H20,"AAAAAH+/2HM=")</f>
        <v>#VALUE!</v>
      </c>
      <c r="DM11" t="e">
        <f>AND('data entry'!I20,"AAAAAH+/2HQ=")</f>
        <v>#VALUE!</v>
      </c>
      <c r="DN11" t="e">
        <f>AND('data entry'!J20,"AAAAAH+/2HU=")</f>
        <v>#VALUE!</v>
      </c>
      <c r="DO11" t="e">
        <f>AND('data entry'!F21,"AAAAAH+/2HY=")</f>
        <v>#VALUE!</v>
      </c>
      <c r="DP11" t="e">
        <f>AND('data entry'!G21,"AAAAAH+/2Hc=")</f>
        <v>#VALUE!</v>
      </c>
      <c r="DQ11" t="e">
        <f>AND('data entry'!H21,"AAAAAH+/2Hg=")</f>
        <v>#VALUE!</v>
      </c>
      <c r="DR11" t="e">
        <f>AND('data entry'!I21,"AAAAAH+/2Hk=")</f>
        <v>#VALUE!</v>
      </c>
      <c r="DS11" t="e">
        <f>AND('data entry'!J21,"AAAAAH+/2Ho=")</f>
        <v>#VALUE!</v>
      </c>
      <c r="DT11" t="e">
        <f>AND('data entry'!F22,"AAAAAH+/2Hs=")</f>
        <v>#VALUE!</v>
      </c>
      <c r="DU11" t="e">
        <f>AND('data entry'!G22,"AAAAAH+/2Hw=")</f>
        <v>#VALUE!</v>
      </c>
      <c r="DV11" t="e">
        <f>AND('data entry'!H22,"AAAAAH+/2H0=")</f>
        <v>#VALUE!</v>
      </c>
      <c r="DW11" t="e">
        <f>AND('data entry'!I22,"AAAAAH+/2H4=")</f>
        <v>#VALUE!</v>
      </c>
      <c r="DX11" t="e">
        <f>AND('data entry'!J22,"AAAAAH+/2H8=")</f>
        <v>#VALUE!</v>
      </c>
      <c r="DY11" t="e">
        <f>AND('data entry'!F23,"AAAAAH+/2IA=")</f>
        <v>#VALUE!</v>
      </c>
      <c r="DZ11" t="e">
        <f>AND('data entry'!G23,"AAAAAH+/2IE=")</f>
        <v>#VALUE!</v>
      </c>
      <c r="EA11" t="e">
        <f>AND('data entry'!H23,"AAAAAH+/2II=")</f>
        <v>#VALUE!</v>
      </c>
      <c r="EB11" t="e">
        <f>AND('data entry'!I23,"AAAAAH+/2IM=")</f>
        <v>#VALUE!</v>
      </c>
      <c r="EC11" t="e">
        <f>AND('data entry'!J23,"AAAAAH+/2IQ=")</f>
        <v>#VALUE!</v>
      </c>
      <c r="ED11" t="e">
        <f>AND('data entry'!F24,"AAAAAH+/2IU=")</f>
        <v>#VALUE!</v>
      </c>
      <c r="EE11" t="e">
        <f>AND('data entry'!G24,"AAAAAH+/2IY=")</f>
        <v>#VALUE!</v>
      </c>
      <c r="EF11" t="e">
        <f>AND('data entry'!H24,"AAAAAH+/2Ic=")</f>
        <v>#VALUE!</v>
      </c>
      <c r="EG11" t="e">
        <f>AND('data entry'!I24,"AAAAAH+/2Ig=")</f>
        <v>#VALUE!</v>
      </c>
      <c r="EH11" t="e">
        <f>AND('data entry'!J24,"AAAAAH+/2Ik=")</f>
        <v>#VALUE!</v>
      </c>
      <c r="EI11" t="e">
        <f>AND('data entry'!F25,"AAAAAH+/2Io=")</f>
        <v>#VALUE!</v>
      </c>
      <c r="EJ11" t="e">
        <f>AND('data entry'!G25,"AAAAAH+/2Is=")</f>
        <v>#VALUE!</v>
      </c>
      <c r="EK11" t="e">
        <f>AND('data entry'!H25,"AAAAAH+/2Iw=")</f>
        <v>#VALUE!</v>
      </c>
      <c r="EL11" t="e">
        <f>AND('data entry'!I25,"AAAAAH+/2I0=")</f>
        <v>#VALUE!</v>
      </c>
      <c r="EM11" t="e">
        <f>AND('data entry'!J25,"AAAAAH+/2I4=")</f>
        <v>#VALUE!</v>
      </c>
      <c r="EN11" t="e">
        <f>AND('data entry'!F26,"AAAAAH+/2I8=")</f>
        <v>#VALUE!</v>
      </c>
      <c r="EO11" t="e">
        <f>AND('data entry'!G26,"AAAAAH+/2JA=")</f>
        <v>#VALUE!</v>
      </c>
      <c r="EP11" t="e">
        <f>AND('data entry'!H26,"AAAAAH+/2JE=")</f>
        <v>#VALUE!</v>
      </c>
      <c r="EQ11" t="e">
        <f>AND('data entry'!I26,"AAAAAH+/2JI=")</f>
        <v>#VALUE!</v>
      </c>
      <c r="ER11" t="e">
        <f>AND('data entry'!J26,"AAAAAH+/2JM=")</f>
        <v>#VALUE!</v>
      </c>
      <c r="ES11" t="e">
        <f>AND('data entry'!F27,"AAAAAH+/2JQ=")</f>
        <v>#VALUE!</v>
      </c>
      <c r="ET11" t="e">
        <f>AND('data entry'!G27,"AAAAAH+/2JU=")</f>
        <v>#VALUE!</v>
      </c>
      <c r="EU11" t="e">
        <f>AND('data entry'!H27,"AAAAAH+/2JY=")</f>
        <v>#VALUE!</v>
      </c>
      <c r="EV11" t="e">
        <f>AND('data entry'!I27,"AAAAAH+/2Jc=")</f>
        <v>#VALUE!</v>
      </c>
      <c r="EW11" t="e">
        <f>AND('data entry'!J27,"AAAAAH+/2Jg=")</f>
        <v>#VALUE!</v>
      </c>
      <c r="EX11" t="e">
        <f>AND('data entry'!F28,"AAAAAH+/2Jk=")</f>
        <v>#VALUE!</v>
      </c>
      <c r="EY11" t="e">
        <f>AND('data entry'!G28,"AAAAAH+/2Jo=")</f>
        <v>#VALUE!</v>
      </c>
      <c r="EZ11" t="e">
        <f>AND('data entry'!H28,"AAAAAH+/2Js=")</f>
        <v>#VALUE!</v>
      </c>
      <c r="FA11" t="e">
        <f>AND('data entry'!I28,"AAAAAH+/2Jw=")</f>
        <v>#VALUE!</v>
      </c>
      <c r="FB11" t="e">
        <f>AND('data entry'!J28,"AAAAAH+/2J0=")</f>
        <v>#VALUE!</v>
      </c>
      <c r="FC11" t="e">
        <f>AND('data entry'!F29,"AAAAAH+/2J4=")</f>
        <v>#VALUE!</v>
      </c>
      <c r="FD11" t="e">
        <f>AND('data entry'!G29,"AAAAAH+/2J8=")</f>
        <v>#VALUE!</v>
      </c>
      <c r="FE11" t="e">
        <f>AND('data entry'!H29,"AAAAAH+/2KA=")</f>
        <v>#VALUE!</v>
      </c>
      <c r="FF11" t="e">
        <f>AND('data entry'!I29,"AAAAAH+/2KE=")</f>
        <v>#VALUE!</v>
      </c>
      <c r="FG11" t="e">
        <f>AND('data entry'!J29,"AAAAAH+/2KI=")</f>
        <v>#VALUE!</v>
      </c>
      <c r="FH11" t="e">
        <f>AND('data entry'!F30,"AAAAAH+/2KM=")</f>
        <v>#VALUE!</v>
      </c>
      <c r="FI11" t="e">
        <f>AND('data entry'!G30,"AAAAAH+/2KQ=")</f>
        <v>#VALUE!</v>
      </c>
      <c r="FJ11" t="e">
        <f>AND('data entry'!H30,"AAAAAH+/2KU=")</f>
        <v>#VALUE!</v>
      </c>
      <c r="FK11" t="e">
        <f>AND('data entry'!I30,"AAAAAH+/2KY=")</f>
        <v>#VALUE!</v>
      </c>
      <c r="FL11" t="e">
        <f>AND('data entry'!J30,"AAAAAH+/2Kc=")</f>
        <v>#VALUE!</v>
      </c>
      <c r="FM11" t="e">
        <f>AND('data entry'!F31,"AAAAAH+/2Kg=")</f>
        <v>#VALUE!</v>
      </c>
      <c r="FN11" t="e">
        <f>AND('data entry'!G31,"AAAAAH+/2Kk=")</f>
        <v>#VALUE!</v>
      </c>
      <c r="FO11" t="e">
        <f>AND('data entry'!H31,"AAAAAH+/2Ko=")</f>
        <v>#VALUE!</v>
      </c>
      <c r="FP11" t="e">
        <f>AND('data entry'!I31,"AAAAAH+/2Ks=")</f>
        <v>#VALUE!</v>
      </c>
      <c r="FQ11" t="e">
        <f>AND('data entry'!J31,"AAAAAH+/2Kw=")</f>
        <v>#VALUE!</v>
      </c>
      <c r="FR11" t="e">
        <f>AND('data entry'!F32,"AAAAAH+/2K0=")</f>
        <v>#VALUE!</v>
      </c>
      <c r="FS11" t="e">
        <f>AND('data entry'!G32,"AAAAAH+/2K4=")</f>
        <v>#VALUE!</v>
      </c>
      <c r="FT11" t="e">
        <f>AND('data entry'!H32,"AAAAAH+/2K8=")</f>
        <v>#VALUE!</v>
      </c>
      <c r="FU11" t="e">
        <f>AND('data entry'!I32,"AAAAAH+/2LA=")</f>
        <v>#VALUE!</v>
      </c>
      <c r="FV11" t="e">
        <f>AND('data entry'!J32,"AAAAAH+/2LE=")</f>
        <v>#VALUE!</v>
      </c>
      <c r="FW11" t="e">
        <f>AND('data entry'!F33,"AAAAAH+/2LI=")</f>
        <v>#VALUE!</v>
      </c>
      <c r="FX11" t="e">
        <f>AND('data entry'!G33,"AAAAAH+/2LM=")</f>
        <v>#VALUE!</v>
      </c>
      <c r="FY11" t="e">
        <f>AND('data entry'!H33,"AAAAAH+/2LQ=")</f>
        <v>#VALUE!</v>
      </c>
      <c r="FZ11" t="e">
        <f>AND('data entry'!I33,"AAAAAH+/2LU=")</f>
        <v>#VALUE!</v>
      </c>
      <c r="GA11" t="e">
        <f>AND('data entry'!J33,"AAAAAH+/2LY=")</f>
        <v>#VALUE!</v>
      </c>
      <c r="GB11" t="e">
        <f>AND('data entry'!F34,"AAAAAH+/2Lc=")</f>
        <v>#VALUE!</v>
      </c>
      <c r="GC11" t="e">
        <f>AND('data entry'!G34,"AAAAAH+/2Lg=")</f>
        <v>#VALUE!</v>
      </c>
      <c r="GD11" t="e">
        <f>AND('data entry'!H34,"AAAAAH+/2Lk=")</f>
        <v>#VALUE!</v>
      </c>
      <c r="GE11" t="e">
        <f>AND('data entry'!I34,"AAAAAH+/2Lo=")</f>
        <v>#VALUE!</v>
      </c>
      <c r="GF11" t="e">
        <f>AND('data entry'!J34,"AAAAAH+/2Ls=")</f>
        <v>#VALUE!</v>
      </c>
      <c r="GG11" t="e">
        <f>AND('data entry'!F35,"AAAAAH+/2Lw=")</f>
        <v>#VALUE!</v>
      </c>
      <c r="GH11" t="e">
        <f>AND('data entry'!G35,"AAAAAH+/2L0=")</f>
        <v>#VALUE!</v>
      </c>
      <c r="GI11" t="e">
        <f>AND('data entry'!H35,"AAAAAH+/2L4=")</f>
        <v>#VALUE!</v>
      </c>
      <c r="GJ11" t="e">
        <f>AND('data entry'!I35,"AAAAAH+/2L8=")</f>
        <v>#VALUE!</v>
      </c>
      <c r="GK11" t="e">
        <f>AND('data entry'!J35,"AAAAAH+/2MA=")</f>
        <v>#VALUE!</v>
      </c>
      <c r="GL11" t="e">
        <f>AND('data entry'!F36,"AAAAAH+/2ME=")</f>
        <v>#VALUE!</v>
      </c>
      <c r="GM11" t="e">
        <f>AND('data entry'!G36,"AAAAAH+/2MI=")</f>
        <v>#VALUE!</v>
      </c>
      <c r="GN11" t="e">
        <f>AND('data entry'!H36,"AAAAAH+/2MM=")</f>
        <v>#VALUE!</v>
      </c>
      <c r="GO11" t="e">
        <f>AND('data entry'!I36,"AAAAAH+/2MQ=")</f>
        <v>#VALUE!</v>
      </c>
      <c r="GP11" t="e">
        <f>AND('data entry'!J36,"AAAAAH+/2MU=")</f>
        <v>#VALUE!</v>
      </c>
      <c r="GQ11" t="e">
        <f>AND('data entry'!F37,"AAAAAH+/2MY=")</f>
        <v>#VALUE!</v>
      </c>
      <c r="GR11" t="e">
        <f>AND('data entry'!G37,"AAAAAH+/2Mc=")</f>
        <v>#VALUE!</v>
      </c>
      <c r="GS11" t="e">
        <f>AND('data entry'!H37,"AAAAAH+/2Mg=")</f>
        <v>#VALUE!</v>
      </c>
      <c r="GT11" t="e">
        <f>AND('data entry'!I37,"AAAAAH+/2Mk=")</f>
        <v>#VALUE!</v>
      </c>
      <c r="GU11" t="e">
        <f>AND('data entry'!J37,"AAAAAH+/2Mo=")</f>
        <v>#VALUE!</v>
      </c>
      <c r="GV11" t="e">
        <f>AND('data entry'!F38,"AAAAAH+/2Ms=")</f>
        <v>#VALUE!</v>
      </c>
      <c r="GW11" t="e">
        <f>AND('data entry'!G38,"AAAAAH+/2Mw=")</f>
        <v>#VALUE!</v>
      </c>
      <c r="GX11" t="e">
        <f>AND('data entry'!H38,"AAAAAH+/2M0=")</f>
        <v>#VALUE!</v>
      </c>
      <c r="GY11" t="e">
        <f>AND('data entry'!I38,"AAAAAH+/2M4=")</f>
        <v>#VALUE!</v>
      </c>
      <c r="GZ11" t="e">
        <f>AND('data entry'!J38,"AAAAAH+/2M8=")</f>
        <v>#VALUE!</v>
      </c>
      <c r="HA11" t="e">
        <f>AND('data entry'!F39,"AAAAAH+/2NA=")</f>
        <v>#VALUE!</v>
      </c>
      <c r="HB11" t="e">
        <f>AND('data entry'!G39,"AAAAAH+/2NE=")</f>
        <v>#VALUE!</v>
      </c>
      <c r="HC11" t="e">
        <f>AND('data entry'!H39,"AAAAAH+/2NI=")</f>
        <v>#VALUE!</v>
      </c>
      <c r="HD11" t="e">
        <f>AND('data entry'!I39,"AAAAAH+/2NM=")</f>
        <v>#VALUE!</v>
      </c>
      <c r="HE11" t="e">
        <f>AND('data entry'!J39,"AAAAAH+/2NQ=")</f>
        <v>#VALUE!</v>
      </c>
      <c r="HF11" t="e">
        <f>AND('data entry'!F40,"AAAAAH+/2NU=")</f>
        <v>#VALUE!</v>
      </c>
      <c r="HG11" t="e">
        <f>AND('data entry'!G40,"AAAAAH+/2NY=")</f>
        <v>#VALUE!</v>
      </c>
      <c r="HH11" t="e">
        <f>AND('data entry'!H40,"AAAAAH+/2Nc=")</f>
        <v>#VALUE!</v>
      </c>
      <c r="HI11" t="e">
        <f>AND('data entry'!I40,"AAAAAH+/2Ng=")</f>
        <v>#VALUE!</v>
      </c>
      <c r="HJ11" t="e">
        <f>AND('data entry'!J40,"AAAAAH+/2Nk=")</f>
        <v>#VALUE!</v>
      </c>
      <c r="HK11" t="e">
        <f>AND('data entry'!F41,"AAAAAH+/2No=")</f>
        <v>#VALUE!</v>
      </c>
      <c r="HL11" t="e">
        <f>AND('data entry'!G41,"AAAAAH+/2Ns=")</f>
        <v>#VALUE!</v>
      </c>
      <c r="HM11" t="e">
        <f>AND('data entry'!H41,"AAAAAH+/2Nw=")</f>
        <v>#VALUE!</v>
      </c>
      <c r="HN11" t="e">
        <f>AND('data entry'!I41,"AAAAAH+/2N0=")</f>
        <v>#VALUE!</v>
      </c>
      <c r="HO11" t="e">
        <f>AND('data entry'!J41,"AAAAAH+/2N4=")</f>
        <v>#VALUE!</v>
      </c>
      <c r="HP11" t="e">
        <f>AND('data entry'!F42,"AAAAAH+/2N8=")</f>
        <v>#VALUE!</v>
      </c>
      <c r="HQ11" t="e">
        <f>AND('data entry'!G42,"AAAAAH+/2OA=")</f>
        <v>#VALUE!</v>
      </c>
      <c r="HR11" t="e">
        <f>AND('data entry'!H42,"AAAAAH+/2OE=")</f>
        <v>#VALUE!</v>
      </c>
      <c r="HS11" t="e">
        <f>AND('data entry'!I42,"AAAAAH+/2OI=")</f>
        <v>#VALUE!</v>
      </c>
      <c r="HT11" t="e">
        <f>AND('data entry'!J42,"AAAAAH+/2OM=")</f>
        <v>#VALUE!</v>
      </c>
      <c r="HU11" t="e">
        <f>AND('data entry'!F43,"AAAAAH+/2OQ=")</f>
        <v>#VALUE!</v>
      </c>
      <c r="HV11" t="e">
        <f>AND('data entry'!G43,"AAAAAH+/2OU=")</f>
        <v>#VALUE!</v>
      </c>
      <c r="HW11" t="e">
        <f>AND('data entry'!H43,"AAAAAH+/2OY=")</f>
        <v>#VALUE!</v>
      </c>
      <c r="HX11" t="e">
        <f>AND('data entry'!I43,"AAAAAH+/2Oc=")</f>
        <v>#VALUE!</v>
      </c>
      <c r="HY11" t="e">
        <f>AND('data entry'!J43,"AAAAAH+/2Og=")</f>
        <v>#VALUE!</v>
      </c>
      <c r="HZ11" t="e">
        <f>AND('data entry'!F44,"AAAAAH+/2Ok=")</f>
        <v>#VALUE!</v>
      </c>
      <c r="IA11" t="e">
        <f>AND('data entry'!G44,"AAAAAH+/2Oo=")</f>
        <v>#VALUE!</v>
      </c>
      <c r="IB11" t="e">
        <f>AND('data entry'!H44,"AAAAAH+/2Os=")</f>
        <v>#VALUE!</v>
      </c>
      <c r="IC11" t="e">
        <f>AND('data entry'!I44,"AAAAAH+/2Ow=")</f>
        <v>#VALUE!</v>
      </c>
      <c r="ID11" t="e">
        <f>AND('data entry'!J44,"AAAAAH+/2O0=")</f>
        <v>#VALUE!</v>
      </c>
      <c r="IE11" t="e">
        <f>AND('data entry'!F45,"AAAAAH+/2O4=")</f>
        <v>#VALUE!</v>
      </c>
      <c r="IF11" t="e">
        <f>AND('data entry'!G45,"AAAAAH+/2O8=")</f>
        <v>#VALUE!</v>
      </c>
      <c r="IG11" t="e">
        <f>AND('data entry'!H45,"AAAAAH+/2PA=")</f>
        <v>#VALUE!</v>
      </c>
      <c r="IH11" t="e">
        <f>AND('data entry'!I45,"AAAAAH+/2PE=")</f>
        <v>#VALUE!</v>
      </c>
      <c r="II11" t="e">
        <f>AND('data entry'!J45,"AAAAAH+/2PI=")</f>
        <v>#VALUE!</v>
      </c>
      <c r="IJ11" t="e">
        <f>AND('data entry'!F46,"AAAAAH+/2PM=")</f>
        <v>#VALUE!</v>
      </c>
      <c r="IK11" t="e">
        <f>AND('data entry'!G46,"AAAAAH+/2PQ=")</f>
        <v>#VALUE!</v>
      </c>
      <c r="IL11" t="e">
        <f>AND('data entry'!H46,"AAAAAH+/2PU=")</f>
        <v>#VALUE!</v>
      </c>
      <c r="IM11" t="e">
        <f>AND('data entry'!I46,"AAAAAH+/2PY=")</f>
        <v>#VALUE!</v>
      </c>
      <c r="IN11" t="e">
        <f>AND('data entry'!J46,"AAAAAH+/2Pc=")</f>
        <v>#VALUE!</v>
      </c>
      <c r="IO11" t="e">
        <f>AND('data entry'!F47,"AAAAAH+/2Pg=")</f>
        <v>#VALUE!</v>
      </c>
      <c r="IP11" t="e">
        <f>AND('data entry'!G47,"AAAAAH+/2Pk=")</f>
        <v>#VALUE!</v>
      </c>
      <c r="IQ11" t="e">
        <f>AND('data entry'!H47,"AAAAAH+/2Po=")</f>
        <v>#VALUE!</v>
      </c>
      <c r="IR11" t="e">
        <f>AND('data entry'!I47,"AAAAAH+/2Ps=")</f>
        <v>#VALUE!</v>
      </c>
      <c r="IS11" t="e">
        <f>AND('data entry'!J47,"AAAAAH+/2Pw=")</f>
        <v>#VALUE!</v>
      </c>
      <c r="IT11" t="e">
        <f>AND('data entry'!F48,"AAAAAH+/2P0=")</f>
        <v>#VALUE!</v>
      </c>
      <c r="IU11" t="e">
        <f>AND('data entry'!G48,"AAAAAH+/2P4=")</f>
        <v>#VALUE!</v>
      </c>
      <c r="IV11" t="e">
        <f>AND('data entry'!H48,"AAAAAH+/2P8=")</f>
        <v>#VALUE!</v>
      </c>
    </row>
    <row r="12" spans="1:256">
      <c r="A12" t="e">
        <f>AND('data entry'!I48,"AAAAAEurrgA=")</f>
        <v>#VALUE!</v>
      </c>
      <c r="B12" t="e">
        <f>AND('data entry'!J48,"AAAAAEurrgE=")</f>
        <v>#VALUE!</v>
      </c>
      <c r="C12" t="e">
        <f>AND('data entry'!F49,"AAAAAEurrgI=")</f>
        <v>#VALUE!</v>
      </c>
      <c r="D12" t="e">
        <f>AND('data entry'!G49,"AAAAAEurrgM=")</f>
        <v>#VALUE!</v>
      </c>
      <c r="E12" t="e">
        <f>AND('data entry'!H49,"AAAAAEurrgQ=")</f>
        <v>#VALUE!</v>
      </c>
      <c r="F12" t="e">
        <f>AND('data entry'!I49,"AAAAAEurrgU=")</f>
        <v>#VALUE!</v>
      </c>
      <c r="G12" t="e">
        <f>AND('data entry'!J49,"AAAAAEurrgY=")</f>
        <v>#VALUE!</v>
      </c>
      <c r="H12" t="e">
        <f>AND('data entry'!F50,"AAAAAEurrgc=")</f>
        <v>#VALUE!</v>
      </c>
      <c r="I12" t="e">
        <f>AND('data entry'!G50,"AAAAAEurrgg=")</f>
        <v>#VALUE!</v>
      </c>
      <c r="J12" t="e">
        <f>AND('data entry'!H50,"AAAAAEurrgk=")</f>
        <v>#VALUE!</v>
      </c>
      <c r="K12" t="e">
        <f>AND('data entry'!I50,"AAAAAEurrgo=")</f>
        <v>#VALUE!</v>
      </c>
      <c r="L12" t="e">
        <f>AND('data entry'!J50,"AAAAAEurrgs=")</f>
        <v>#VALUE!</v>
      </c>
      <c r="M12" t="e">
        <f>AND('data entry'!F51,"AAAAAEurrgw=")</f>
        <v>#VALUE!</v>
      </c>
      <c r="N12" t="e">
        <f>AND('data entry'!G51,"AAAAAEurrg0=")</f>
        <v>#VALUE!</v>
      </c>
      <c r="O12" t="e">
        <f>AND('data entry'!H51,"AAAAAEurrg4=")</f>
        <v>#VALUE!</v>
      </c>
      <c r="P12" t="e">
        <f>AND('data entry'!I51,"AAAAAEurrg8=")</f>
        <v>#VALUE!</v>
      </c>
      <c r="Q12" t="e">
        <f>AND('data entry'!J51,"AAAAAEurrhA=")</f>
        <v>#VALUE!</v>
      </c>
      <c r="R12" t="e">
        <f>AND('data entry'!F52,"AAAAAEurrhE=")</f>
        <v>#VALUE!</v>
      </c>
      <c r="S12" t="e">
        <f>AND('data entry'!G52,"AAAAAEurrhI=")</f>
        <v>#VALUE!</v>
      </c>
      <c r="T12" t="e">
        <f>AND('data entry'!H52,"AAAAAEurrhM=")</f>
        <v>#VALUE!</v>
      </c>
      <c r="U12" t="e">
        <f>AND('data entry'!I52,"AAAAAEurrhQ=")</f>
        <v>#VALUE!</v>
      </c>
      <c r="V12" t="e">
        <f>AND('data entry'!J52,"AAAAAEurrhU=")</f>
        <v>#VALUE!</v>
      </c>
      <c r="W12" t="e">
        <f>AND('data entry'!F53,"AAAAAEurrhY=")</f>
        <v>#VALUE!</v>
      </c>
      <c r="X12" t="e">
        <f>AND('data entry'!G53,"AAAAAEurrhc=")</f>
        <v>#VALUE!</v>
      </c>
      <c r="Y12" t="e">
        <f>AND('data entry'!H53,"AAAAAEurrhg=")</f>
        <v>#VALUE!</v>
      </c>
      <c r="Z12" t="e">
        <f>AND('data entry'!I53,"AAAAAEurrhk=")</f>
        <v>#VALUE!</v>
      </c>
      <c r="AA12" t="e">
        <f>AND('data entry'!J53,"AAAAAEurrho=")</f>
        <v>#VALUE!</v>
      </c>
      <c r="AB12" t="e">
        <f>AND('data entry'!F54,"AAAAAEurrhs=")</f>
        <v>#VALUE!</v>
      </c>
      <c r="AC12" t="e">
        <f>AND('data entry'!G54,"AAAAAEurrhw=")</f>
        <v>#VALUE!</v>
      </c>
      <c r="AD12" t="e">
        <f>AND('data entry'!H54,"AAAAAEurrh0=")</f>
        <v>#VALUE!</v>
      </c>
      <c r="AE12" t="e">
        <f>AND('data entry'!I54,"AAAAAEurrh4=")</f>
        <v>#VALUE!</v>
      </c>
      <c r="AF12" t="e">
        <f>AND('data entry'!J54,"AAAAAEurrh8=")</f>
        <v>#VALUE!</v>
      </c>
      <c r="AG12" t="e">
        <f>AND('data entry'!F55,"AAAAAEurriA=")</f>
        <v>#VALUE!</v>
      </c>
      <c r="AH12" t="e">
        <f>AND('data entry'!G55,"AAAAAEurriE=")</f>
        <v>#VALUE!</v>
      </c>
      <c r="AI12" t="e">
        <f>AND('data entry'!H55,"AAAAAEurriI=")</f>
        <v>#VALUE!</v>
      </c>
      <c r="AJ12" t="e">
        <f>AND('data entry'!I55,"AAAAAEurriM=")</f>
        <v>#VALUE!</v>
      </c>
      <c r="AK12" t="e">
        <f>AND('data entry'!J55,"AAAAAEurriQ=")</f>
        <v>#VALUE!</v>
      </c>
      <c r="AL12" t="e">
        <f>AND('data entry'!F56,"AAAAAEurriU=")</f>
        <v>#VALUE!</v>
      </c>
      <c r="AM12" t="e">
        <f>AND('data entry'!G56,"AAAAAEurriY=")</f>
        <v>#VALUE!</v>
      </c>
      <c r="AN12" t="e">
        <f>AND('data entry'!H56,"AAAAAEurric=")</f>
        <v>#VALUE!</v>
      </c>
      <c r="AO12" t="e">
        <f>AND('data entry'!I56,"AAAAAEurrig=")</f>
        <v>#VALUE!</v>
      </c>
      <c r="AP12" t="e">
        <f>AND('data entry'!J56,"AAAAAEurrik=")</f>
        <v>#VALUE!</v>
      </c>
      <c r="AQ12" t="e">
        <f>AND('data entry'!F57,"AAAAAEurrio=")</f>
        <v>#VALUE!</v>
      </c>
      <c r="AR12" t="e">
        <f>AND('data entry'!G57,"AAAAAEurris=")</f>
        <v>#VALUE!</v>
      </c>
      <c r="AS12" t="e">
        <f>AND('data entry'!H57,"AAAAAEurriw=")</f>
        <v>#VALUE!</v>
      </c>
      <c r="AT12" t="e">
        <f>AND('data entry'!I57,"AAAAAEurri0=")</f>
        <v>#VALUE!</v>
      </c>
      <c r="AU12" t="e">
        <f>AND('data entry'!J57,"AAAAAEurri4=")</f>
        <v>#VALUE!</v>
      </c>
      <c r="AV12" t="e">
        <f>AND('data entry'!F58,"AAAAAEurri8=")</f>
        <v>#VALUE!</v>
      </c>
      <c r="AW12" t="e">
        <f>AND('data entry'!G58,"AAAAAEurrjA=")</f>
        <v>#VALUE!</v>
      </c>
      <c r="AX12" t="e">
        <f>AND('data entry'!H58,"AAAAAEurrjE=")</f>
        <v>#VALUE!</v>
      </c>
      <c r="AY12" t="e">
        <f>AND('data entry'!I58,"AAAAAEurrjI=")</f>
        <v>#VALUE!</v>
      </c>
      <c r="AZ12" t="e">
        <f>AND('data entry'!J58,"AAAAAEurrjM=")</f>
        <v>#VALUE!</v>
      </c>
      <c r="BA12" t="e">
        <f>AND('data entry'!F59,"AAAAAEurrjQ=")</f>
        <v>#VALUE!</v>
      </c>
      <c r="BB12" t="e">
        <f>AND('data entry'!G59,"AAAAAEurrjU=")</f>
        <v>#VALUE!</v>
      </c>
      <c r="BC12" t="e">
        <f>AND('data entry'!H59,"AAAAAEurrjY=")</f>
        <v>#VALUE!</v>
      </c>
      <c r="BD12" t="e">
        <f>AND('data entry'!I59,"AAAAAEurrjc=")</f>
        <v>#VALUE!</v>
      </c>
      <c r="BE12" t="e">
        <f>AND('data entry'!J59,"AAAAAEurrjg=")</f>
        <v>#VALUE!</v>
      </c>
      <c r="BF12" t="e">
        <f>AND('data entry'!F60,"AAAAAEurrjk=")</f>
        <v>#VALUE!</v>
      </c>
      <c r="BG12" t="e">
        <f>AND('data entry'!G60,"AAAAAEurrjo=")</f>
        <v>#VALUE!</v>
      </c>
      <c r="BH12" t="e">
        <f>AND('data entry'!H60,"AAAAAEurrjs=")</f>
        <v>#VALUE!</v>
      </c>
      <c r="BI12" t="e">
        <f>AND('data entry'!I60,"AAAAAEurrjw=")</f>
        <v>#VALUE!</v>
      </c>
      <c r="BJ12" t="e">
        <f>AND('data entry'!J60,"AAAAAEurrj0=")</f>
        <v>#VALUE!</v>
      </c>
      <c r="BK12" t="e">
        <f>AND('data entry'!F61,"AAAAAEurrj4=")</f>
        <v>#VALUE!</v>
      </c>
      <c r="BL12" t="e">
        <f>AND('data entry'!G61,"AAAAAEurrj8=")</f>
        <v>#VALUE!</v>
      </c>
      <c r="BM12" t="e">
        <f>AND('data entry'!H61,"AAAAAEurrkA=")</f>
        <v>#VALUE!</v>
      </c>
      <c r="BN12" t="e">
        <f>AND('data entry'!I61,"AAAAAEurrkE=")</f>
        <v>#VALUE!</v>
      </c>
      <c r="BO12" t="e">
        <f>AND('data entry'!J61,"AAAAAEurrkI=")</f>
        <v>#VALUE!</v>
      </c>
      <c r="BP12" t="e">
        <f>AND('data entry'!F62,"AAAAAEurrkM=")</f>
        <v>#VALUE!</v>
      </c>
      <c r="BQ12" t="e">
        <f>AND('data entry'!G62,"AAAAAEurrkQ=")</f>
        <v>#VALUE!</v>
      </c>
      <c r="BR12" t="e">
        <f>AND('data entry'!H62,"AAAAAEurrkU=")</f>
        <v>#VALUE!</v>
      </c>
      <c r="BS12" t="e">
        <f>AND('data entry'!I62,"AAAAAEurrkY=")</f>
        <v>#VALUE!</v>
      </c>
      <c r="BT12" t="e">
        <f>AND('data entry'!J62,"AAAAAEurrkc=")</f>
        <v>#VALUE!</v>
      </c>
      <c r="BU12" t="e">
        <f>AND('data entry'!F63,"AAAAAEurrkg=")</f>
        <v>#VALUE!</v>
      </c>
      <c r="BV12" t="e">
        <f>AND('data entry'!G63,"AAAAAEurrkk=")</f>
        <v>#VALUE!</v>
      </c>
      <c r="BW12" t="e">
        <f>AND('data entry'!H63,"AAAAAEurrko=")</f>
        <v>#VALUE!</v>
      </c>
      <c r="BX12" t="e">
        <f>AND('data entry'!I63,"AAAAAEurrks=")</f>
        <v>#VALUE!</v>
      </c>
      <c r="BY12" t="e">
        <f>AND('data entry'!J63,"AAAAAEurrkw=")</f>
        <v>#VALUE!</v>
      </c>
      <c r="BZ12" t="e">
        <f>AND('data entry'!F64,"AAAAAEurrk0=")</f>
        <v>#VALUE!</v>
      </c>
      <c r="CA12" t="e">
        <f>AND('data entry'!G64,"AAAAAEurrk4=")</f>
        <v>#VALUE!</v>
      </c>
      <c r="CB12" t="e">
        <f>AND('data entry'!H64,"AAAAAEurrk8=")</f>
        <v>#VALUE!</v>
      </c>
      <c r="CC12" t="e">
        <f>AND('data entry'!I64,"AAAAAEurrlA=")</f>
        <v>#VALUE!</v>
      </c>
      <c r="CD12" t="e">
        <f>AND('data entry'!J64,"AAAAAEurrlE=")</f>
        <v>#VALUE!</v>
      </c>
      <c r="CE12" t="e">
        <f>AND('data entry'!F65,"AAAAAEurrlI=")</f>
        <v>#VALUE!</v>
      </c>
      <c r="CF12" t="e">
        <f>AND('data entry'!G65,"AAAAAEurrlM=")</f>
        <v>#VALUE!</v>
      </c>
      <c r="CG12" t="e">
        <f>AND('data entry'!H65,"AAAAAEurrlQ=")</f>
        <v>#VALUE!</v>
      </c>
      <c r="CH12" t="e">
        <f>AND('data entry'!I65,"AAAAAEurrlU=")</f>
        <v>#VALUE!</v>
      </c>
      <c r="CI12" t="e">
        <f>AND('data entry'!J65,"AAAAAEurrlY=")</f>
        <v>#VALUE!</v>
      </c>
      <c r="CJ12" t="e">
        <f>AND('data entry'!F66,"AAAAAEurrlc=")</f>
        <v>#VALUE!</v>
      </c>
      <c r="CK12" t="e">
        <f>AND('data entry'!G66,"AAAAAEurrlg=")</f>
        <v>#VALUE!</v>
      </c>
      <c r="CL12" t="e">
        <f>AND('data entry'!H66,"AAAAAEurrlk=")</f>
        <v>#VALUE!</v>
      </c>
      <c r="CM12" t="e">
        <f>AND('data entry'!I66,"AAAAAEurrlo=")</f>
        <v>#VALUE!</v>
      </c>
      <c r="CN12" t="e">
        <f>AND('data entry'!J66,"AAAAAEurrls=")</f>
        <v>#VALUE!</v>
      </c>
      <c r="CO12" t="e">
        <f>AND('data entry'!F67,"AAAAAEurrlw=")</f>
        <v>#VALUE!</v>
      </c>
      <c r="CP12" t="e">
        <f>AND('data entry'!G67,"AAAAAEurrl0=")</f>
        <v>#VALUE!</v>
      </c>
      <c r="CQ12" t="e">
        <f>AND('data entry'!H67,"AAAAAEurrl4=")</f>
        <v>#VALUE!</v>
      </c>
      <c r="CR12" t="e">
        <f>AND('data entry'!I67,"AAAAAEurrl8=")</f>
        <v>#VALUE!</v>
      </c>
      <c r="CS12" t="e">
        <f>AND('data entry'!J67,"AAAAAEurrmA=")</f>
        <v>#VALUE!</v>
      </c>
      <c r="CT12" t="e">
        <f>AND('data entry'!F68,"AAAAAEurrmE=")</f>
        <v>#VALUE!</v>
      </c>
      <c r="CU12" t="e">
        <f>AND('data entry'!G68,"AAAAAEurrmI=")</f>
        <v>#VALUE!</v>
      </c>
      <c r="CV12" t="e">
        <f>AND('data entry'!H68,"AAAAAEurrmM=")</f>
        <v>#VALUE!</v>
      </c>
      <c r="CW12" t="e">
        <f>AND('data entry'!I68,"AAAAAEurrmQ=")</f>
        <v>#VALUE!</v>
      </c>
      <c r="CX12" t="e">
        <f>AND('data entry'!J68,"AAAAAEurrmU=")</f>
        <v>#VALUE!</v>
      </c>
      <c r="CY12" t="e">
        <f>AND('data entry'!F69,"AAAAAEurrmY=")</f>
        <v>#VALUE!</v>
      </c>
      <c r="CZ12" t="e">
        <f>AND('data entry'!G69,"AAAAAEurrmc=")</f>
        <v>#VALUE!</v>
      </c>
      <c r="DA12" t="e">
        <f>AND('data entry'!H69,"AAAAAEurrmg=")</f>
        <v>#VALUE!</v>
      </c>
      <c r="DB12" t="e">
        <f>AND('data entry'!I69,"AAAAAEurrmk=")</f>
        <v>#VALUE!</v>
      </c>
      <c r="DC12" t="e">
        <f>AND('data entry'!J69,"AAAAAEurrmo=")</f>
        <v>#VALUE!</v>
      </c>
      <c r="DD12" t="e">
        <f>AND('data entry'!F70,"AAAAAEurrms=")</f>
        <v>#VALUE!</v>
      </c>
      <c r="DE12" t="e">
        <f>AND('data entry'!G70,"AAAAAEurrmw=")</f>
        <v>#VALUE!</v>
      </c>
      <c r="DF12" t="e">
        <f>AND('data entry'!H70,"AAAAAEurrm0=")</f>
        <v>#VALUE!</v>
      </c>
      <c r="DG12" t="e">
        <f>AND('data entry'!I70,"AAAAAEurrm4=")</f>
        <v>#VALUE!</v>
      </c>
      <c r="DH12" t="e">
        <f>AND('data entry'!J70,"AAAAAEurrm8=")</f>
        <v>#VALUE!</v>
      </c>
      <c r="DI12" t="e">
        <f>AND('data entry'!F71,"AAAAAEurrnA=")</f>
        <v>#VALUE!</v>
      </c>
      <c r="DJ12" t="e">
        <f>AND('data entry'!G71,"AAAAAEurrnE=")</f>
        <v>#VALUE!</v>
      </c>
      <c r="DK12" t="e">
        <f>AND('data entry'!H71,"AAAAAEurrnI=")</f>
        <v>#VALUE!</v>
      </c>
      <c r="DL12" t="e">
        <f>AND('data entry'!I71,"AAAAAEurrnM=")</f>
        <v>#VALUE!</v>
      </c>
      <c r="DM12" t="e">
        <f>AND('data entry'!J71,"AAAAAEurrnQ=")</f>
        <v>#VALUE!</v>
      </c>
      <c r="DN12" t="e">
        <f>AND('data entry'!F72,"AAAAAEurrnU=")</f>
        <v>#VALUE!</v>
      </c>
      <c r="DO12" t="e">
        <f>AND('data entry'!G72,"AAAAAEurrnY=")</f>
        <v>#VALUE!</v>
      </c>
      <c r="DP12" t="e">
        <f>AND('data entry'!H72,"AAAAAEurrnc=")</f>
        <v>#VALUE!</v>
      </c>
      <c r="DQ12" t="e">
        <f>AND('data entry'!I72,"AAAAAEurrng=")</f>
        <v>#VALUE!</v>
      </c>
      <c r="DR12" t="e">
        <f>AND('data entry'!J72,"AAAAAEurrnk=")</f>
        <v>#VALUE!</v>
      </c>
      <c r="DS12" t="e">
        <f>AND('data entry'!F73,"AAAAAEurrno=")</f>
        <v>#VALUE!</v>
      </c>
      <c r="DT12" t="e">
        <f>AND('data entry'!G73,"AAAAAEurrns=")</f>
        <v>#VALUE!</v>
      </c>
      <c r="DU12" t="e">
        <f>AND('data entry'!H73,"AAAAAEurrnw=")</f>
        <v>#VALUE!</v>
      </c>
      <c r="DV12" t="e">
        <f>AND('data entry'!I73,"AAAAAEurrn0=")</f>
        <v>#VALUE!</v>
      </c>
      <c r="DW12" t="e">
        <f>AND('data entry'!J73,"AAAAAEurrn4=")</f>
        <v>#VALUE!</v>
      </c>
      <c r="DX12" t="e">
        <f>AND('data entry'!F74,"AAAAAEurrn8=")</f>
        <v>#VALUE!</v>
      </c>
      <c r="DY12" t="e">
        <f>AND('data entry'!G74,"AAAAAEurroA=")</f>
        <v>#VALUE!</v>
      </c>
      <c r="DZ12" t="e">
        <f>AND('data entry'!H74,"AAAAAEurroE=")</f>
        <v>#VALUE!</v>
      </c>
      <c r="EA12" t="e">
        <f>AND('data entry'!I74,"AAAAAEurroI=")</f>
        <v>#VALUE!</v>
      </c>
      <c r="EB12" t="e">
        <f>AND('data entry'!J74,"AAAAAEurroM=")</f>
        <v>#VALUE!</v>
      </c>
      <c r="EC12" t="e">
        <f>AND('data entry'!F75,"AAAAAEurroQ=")</f>
        <v>#VALUE!</v>
      </c>
      <c r="ED12" t="e">
        <f>AND('data entry'!G75,"AAAAAEurroU=")</f>
        <v>#VALUE!</v>
      </c>
      <c r="EE12" t="e">
        <f>AND('data entry'!H75,"AAAAAEurroY=")</f>
        <v>#VALUE!</v>
      </c>
      <c r="EF12" t="e">
        <f>AND('data entry'!I75,"AAAAAEurroc=")</f>
        <v>#VALUE!</v>
      </c>
      <c r="EG12" t="e">
        <f>AND('data entry'!J75,"AAAAAEurrog=")</f>
        <v>#VALUE!</v>
      </c>
      <c r="EH12" t="e">
        <f>AND('data entry'!F76,"AAAAAEurrok=")</f>
        <v>#VALUE!</v>
      </c>
      <c r="EI12" t="e">
        <f>AND('data entry'!G76,"AAAAAEurroo=")</f>
        <v>#VALUE!</v>
      </c>
      <c r="EJ12" t="e">
        <f>AND('data entry'!H76,"AAAAAEurros=")</f>
        <v>#VALUE!</v>
      </c>
      <c r="EK12" t="e">
        <f>AND('data entry'!I76,"AAAAAEurrow=")</f>
        <v>#VALUE!</v>
      </c>
      <c r="EL12" t="e">
        <f>AND('data entry'!J76,"AAAAAEurro0=")</f>
        <v>#VALUE!</v>
      </c>
      <c r="EM12" t="e">
        <f>AND('data entry'!F77,"AAAAAEurro4=")</f>
        <v>#VALUE!</v>
      </c>
      <c r="EN12" t="e">
        <f>AND('data entry'!G77,"AAAAAEurro8=")</f>
        <v>#VALUE!</v>
      </c>
      <c r="EO12" t="e">
        <f>AND('data entry'!H77,"AAAAAEurrpA=")</f>
        <v>#VALUE!</v>
      </c>
      <c r="EP12" t="e">
        <f>AND('data entry'!I77,"AAAAAEurrpE=")</f>
        <v>#VALUE!</v>
      </c>
      <c r="EQ12" t="e">
        <f>AND('data entry'!J77,"AAAAAEurrpI=")</f>
        <v>#VALUE!</v>
      </c>
      <c r="ER12" t="e">
        <f>AND('data entry'!F78,"AAAAAEurrpM=")</f>
        <v>#VALUE!</v>
      </c>
      <c r="ES12" t="e">
        <f>AND('data entry'!G78,"AAAAAEurrpQ=")</f>
        <v>#VALUE!</v>
      </c>
      <c r="ET12" t="e">
        <f>AND('data entry'!H78,"AAAAAEurrpU=")</f>
        <v>#VALUE!</v>
      </c>
      <c r="EU12" t="e">
        <f>AND('data entry'!I78,"AAAAAEurrpY=")</f>
        <v>#VALUE!</v>
      </c>
      <c r="EV12" t="e">
        <f>AND('data entry'!J78,"AAAAAEurrpc=")</f>
        <v>#VALUE!</v>
      </c>
      <c r="EW12" t="e">
        <f>AND('data entry'!F79,"AAAAAEurrpg=")</f>
        <v>#VALUE!</v>
      </c>
      <c r="EX12" t="e">
        <f>AND('data entry'!G79,"AAAAAEurrpk=")</f>
        <v>#VALUE!</v>
      </c>
      <c r="EY12" t="e">
        <f>AND('data entry'!H79,"AAAAAEurrpo=")</f>
        <v>#VALUE!</v>
      </c>
      <c r="EZ12" t="e">
        <f>AND('data entry'!I79,"AAAAAEurrps=")</f>
        <v>#VALUE!</v>
      </c>
      <c r="FA12" t="e">
        <f>AND('data entry'!J79,"AAAAAEurrpw=")</f>
        <v>#VALUE!</v>
      </c>
      <c r="FB12" t="e">
        <f>AND('data entry'!F80,"AAAAAEurrp0=")</f>
        <v>#VALUE!</v>
      </c>
      <c r="FC12" t="e">
        <f>AND('data entry'!G80,"AAAAAEurrp4=")</f>
        <v>#VALUE!</v>
      </c>
      <c r="FD12" t="e">
        <f>AND('data entry'!H80,"AAAAAEurrp8=")</f>
        <v>#VALUE!</v>
      </c>
      <c r="FE12" t="e">
        <f>AND('data entry'!I80,"AAAAAEurrqA=")</f>
        <v>#VALUE!</v>
      </c>
      <c r="FF12" t="e">
        <f>AND('data entry'!J80,"AAAAAEurrqE=")</f>
        <v>#VALUE!</v>
      </c>
      <c r="FG12" t="e">
        <f>AND('data entry'!F81,"AAAAAEurrqI=")</f>
        <v>#VALUE!</v>
      </c>
      <c r="FH12" t="e">
        <f>AND('data entry'!G81,"AAAAAEurrqM=")</f>
        <v>#VALUE!</v>
      </c>
      <c r="FI12" t="e">
        <f>AND('data entry'!H81,"AAAAAEurrqQ=")</f>
        <v>#VALUE!</v>
      </c>
      <c r="FJ12" t="e">
        <f>AND('data entry'!I81,"AAAAAEurrqU=")</f>
        <v>#VALUE!</v>
      </c>
      <c r="FK12" t="e">
        <f>AND('data entry'!J81,"AAAAAEurrqY=")</f>
        <v>#VALUE!</v>
      </c>
      <c r="FL12" t="e">
        <f>AND('data entry'!F82,"AAAAAEurrqc=")</f>
        <v>#VALUE!</v>
      </c>
      <c r="FM12" t="e">
        <f>AND('data entry'!G82,"AAAAAEurrqg=")</f>
        <v>#VALUE!</v>
      </c>
      <c r="FN12" t="e">
        <f>AND('data entry'!H82,"AAAAAEurrqk=")</f>
        <v>#VALUE!</v>
      </c>
      <c r="FO12" t="e">
        <f>AND('data entry'!I82,"AAAAAEurrqo=")</f>
        <v>#VALUE!</v>
      </c>
      <c r="FP12" t="e">
        <f>AND('data entry'!J82,"AAAAAEurrqs=")</f>
        <v>#VALUE!</v>
      </c>
      <c r="FQ12" t="e">
        <f>AND('data entry'!F83,"AAAAAEurrqw=")</f>
        <v>#VALUE!</v>
      </c>
      <c r="FR12" t="e">
        <f>AND('data entry'!G83,"AAAAAEurrq0=")</f>
        <v>#VALUE!</v>
      </c>
      <c r="FS12" t="e">
        <f>AND('data entry'!H83,"AAAAAEurrq4=")</f>
        <v>#VALUE!</v>
      </c>
      <c r="FT12" t="e">
        <f>AND('data entry'!I83,"AAAAAEurrq8=")</f>
        <v>#VALUE!</v>
      </c>
      <c r="FU12" t="e">
        <f>AND('data entry'!J83,"AAAAAEurrrA=")</f>
        <v>#VALUE!</v>
      </c>
      <c r="FV12" t="e">
        <f>AND('data entry'!F84,"AAAAAEurrrE=")</f>
        <v>#VALUE!</v>
      </c>
      <c r="FW12" t="e">
        <f>AND('data entry'!G84,"AAAAAEurrrI=")</f>
        <v>#VALUE!</v>
      </c>
      <c r="FX12" t="e">
        <f>AND('data entry'!H84,"AAAAAEurrrM=")</f>
        <v>#VALUE!</v>
      </c>
      <c r="FY12" t="e">
        <f>AND('data entry'!I84,"AAAAAEurrrQ=")</f>
        <v>#VALUE!</v>
      </c>
      <c r="FZ12" t="e">
        <f>AND('data entry'!J84,"AAAAAEurrrU=")</f>
        <v>#VALUE!</v>
      </c>
      <c r="GA12" t="e">
        <f>AND('data entry'!F85,"AAAAAEurrrY=")</f>
        <v>#VALUE!</v>
      </c>
      <c r="GB12" t="e">
        <f>AND('data entry'!G85,"AAAAAEurrrc=")</f>
        <v>#VALUE!</v>
      </c>
      <c r="GC12" t="e">
        <f>AND('data entry'!H85,"AAAAAEurrrg=")</f>
        <v>#VALUE!</v>
      </c>
      <c r="GD12" t="e">
        <f>AND('data entry'!I85,"AAAAAEurrrk=")</f>
        <v>#VALUE!</v>
      </c>
      <c r="GE12" t="e">
        <f>AND('data entry'!J85,"AAAAAEurrro=")</f>
        <v>#VALUE!</v>
      </c>
      <c r="GF12" t="e">
        <f>AND('data entry'!F86,"AAAAAEurrrs=")</f>
        <v>#VALUE!</v>
      </c>
      <c r="GG12" t="e">
        <f>AND('data entry'!G86,"AAAAAEurrrw=")</f>
        <v>#VALUE!</v>
      </c>
      <c r="GH12" t="e">
        <f>AND('data entry'!H86,"AAAAAEurrr0=")</f>
        <v>#VALUE!</v>
      </c>
      <c r="GI12" t="e">
        <f>AND('data entry'!I86,"AAAAAEurrr4=")</f>
        <v>#VALUE!</v>
      </c>
      <c r="GJ12" t="e">
        <f>AND('data entry'!J86,"AAAAAEurrr8=")</f>
        <v>#VALUE!</v>
      </c>
      <c r="GK12" t="e">
        <f>AND('data entry'!F87,"AAAAAEurrsA=")</f>
        <v>#VALUE!</v>
      </c>
      <c r="GL12" t="e">
        <f>AND('data entry'!G87,"AAAAAEurrsE=")</f>
        <v>#VALUE!</v>
      </c>
      <c r="GM12" t="e">
        <f>AND('data entry'!H87,"AAAAAEurrsI=")</f>
        <v>#VALUE!</v>
      </c>
      <c r="GN12" t="e">
        <f>AND('data entry'!I87,"AAAAAEurrsM=")</f>
        <v>#VALUE!</v>
      </c>
      <c r="GO12" t="e">
        <f>AND('data entry'!J87,"AAAAAEurrsQ=")</f>
        <v>#VALUE!</v>
      </c>
      <c r="GP12" t="e">
        <f>AND('data entry'!F88,"AAAAAEurrsU=")</f>
        <v>#VALUE!</v>
      </c>
      <c r="GQ12" t="e">
        <f>AND('data entry'!G88,"AAAAAEurrsY=")</f>
        <v>#VALUE!</v>
      </c>
      <c r="GR12" t="e">
        <f>AND('data entry'!H88,"AAAAAEurrsc=")</f>
        <v>#VALUE!</v>
      </c>
      <c r="GS12" t="e">
        <f>AND('data entry'!I88,"AAAAAEurrsg=")</f>
        <v>#VALUE!</v>
      </c>
      <c r="GT12" t="e">
        <f>AND('data entry'!J88,"AAAAAEurrsk=")</f>
        <v>#VALUE!</v>
      </c>
      <c r="GU12" t="e">
        <f>AND('data entry'!F89,"AAAAAEurrso=")</f>
        <v>#VALUE!</v>
      </c>
      <c r="GV12" t="e">
        <f>AND('data entry'!G89,"AAAAAEurrss=")</f>
        <v>#VALUE!</v>
      </c>
      <c r="GW12" t="e">
        <f>AND('data entry'!H89,"AAAAAEurrsw=")</f>
        <v>#VALUE!</v>
      </c>
      <c r="GX12" t="e">
        <f>AND('data entry'!I89,"AAAAAEurrs0=")</f>
        <v>#VALUE!</v>
      </c>
      <c r="GY12" t="e">
        <f>AND('data entry'!J89,"AAAAAEurrs4=")</f>
        <v>#VALUE!</v>
      </c>
      <c r="GZ12" t="e">
        <f>AND('data entry'!F90,"AAAAAEurrs8=")</f>
        <v>#VALUE!</v>
      </c>
      <c r="HA12" t="e">
        <f>AND('data entry'!G90,"AAAAAEurrtA=")</f>
        <v>#VALUE!</v>
      </c>
      <c r="HB12" t="e">
        <f>AND('data entry'!H90,"AAAAAEurrtE=")</f>
        <v>#VALUE!</v>
      </c>
      <c r="HC12" t="e">
        <f>AND('data entry'!I90,"AAAAAEurrtI=")</f>
        <v>#VALUE!</v>
      </c>
      <c r="HD12" t="e">
        <f>AND('data entry'!J90,"AAAAAEurrtM=")</f>
        <v>#VALUE!</v>
      </c>
      <c r="HE12" t="e">
        <f>AND('data entry'!F91,"AAAAAEurrtQ=")</f>
        <v>#VALUE!</v>
      </c>
      <c r="HF12" t="e">
        <f>AND('data entry'!G91,"AAAAAEurrtU=")</f>
        <v>#VALUE!</v>
      </c>
      <c r="HG12" t="e">
        <f>AND('data entry'!H91,"AAAAAEurrtY=")</f>
        <v>#VALUE!</v>
      </c>
      <c r="HH12" t="e">
        <f>AND('data entry'!I91,"AAAAAEurrtc=")</f>
        <v>#VALUE!</v>
      </c>
      <c r="HI12" t="e">
        <f>AND('data entry'!J91,"AAAAAEurrtg=")</f>
        <v>#VALUE!</v>
      </c>
      <c r="HJ12" t="e">
        <f>AND('data entry'!F92,"AAAAAEurrtk=")</f>
        <v>#VALUE!</v>
      </c>
      <c r="HK12" t="e">
        <f>AND('data entry'!G92,"AAAAAEurrto=")</f>
        <v>#VALUE!</v>
      </c>
      <c r="HL12" t="e">
        <f>AND('data entry'!H92,"AAAAAEurrts=")</f>
        <v>#VALUE!</v>
      </c>
      <c r="HM12" t="e">
        <f>AND('data entry'!I92,"AAAAAEurrtw=")</f>
        <v>#VALUE!</v>
      </c>
      <c r="HN12" t="e">
        <f>AND('data entry'!J92,"AAAAAEurrt0=")</f>
        <v>#VALUE!</v>
      </c>
      <c r="HO12" t="e">
        <f>AND('data entry'!F93,"AAAAAEurrt4=")</f>
        <v>#VALUE!</v>
      </c>
      <c r="HP12" t="e">
        <f>AND('data entry'!G93,"AAAAAEurrt8=")</f>
        <v>#VALUE!</v>
      </c>
      <c r="HQ12" t="e">
        <f>AND('data entry'!H93,"AAAAAEurruA=")</f>
        <v>#VALUE!</v>
      </c>
      <c r="HR12" t="e">
        <f>AND('data entry'!I93,"AAAAAEurruE=")</f>
        <v>#VALUE!</v>
      </c>
      <c r="HS12" t="e">
        <f>AND('data entry'!J93,"AAAAAEurruI=")</f>
        <v>#VALUE!</v>
      </c>
      <c r="HT12" t="e">
        <f>AND('data entry'!F94,"AAAAAEurruM=")</f>
        <v>#VALUE!</v>
      </c>
      <c r="HU12" t="e">
        <f>AND('data entry'!G94,"AAAAAEurruQ=")</f>
        <v>#VALUE!</v>
      </c>
      <c r="HV12" t="e">
        <f>AND('data entry'!H94,"AAAAAEurruU=")</f>
        <v>#VALUE!</v>
      </c>
      <c r="HW12" t="e">
        <f>AND('data entry'!I94,"AAAAAEurruY=")</f>
        <v>#VALUE!</v>
      </c>
      <c r="HX12" t="e">
        <f>AND('data entry'!J94,"AAAAAEurruc=")</f>
        <v>#VALUE!</v>
      </c>
      <c r="HY12" t="e">
        <f>AND('data entry'!F95,"AAAAAEurrug=")</f>
        <v>#VALUE!</v>
      </c>
      <c r="HZ12" t="e">
        <f>AND('data entry'!G95,"AAAAAEurruk=")</f>
        <v>#VALUE!</v>
      </c>
      <c r="IA12" t="e">
        <f>AND('data entry'!H95,"AAAAAEurruo=")</f>
        <v>#VALUE!</v>
      </c>
      <c r="IB12" t="e">
        <f>AND('data entry'!I95,"AAAAAEurrus=")</f>
        <v>#VALUE!</v>
      </c>
      <c r="IC12" t="e">
        <f>AND('data entry'!J95,"AAAAAEurruw=")</f>
        <v>#VALUE!</v>
      </c>
      <c r="ID12" t="e">
        <f>AND('data entry'!F96,"AAAAAEurru0=")</f>
        <v>#VALUE!</v>
      </c>
      <c r="IE12" t="e">
        <f>AND('data entry'!G96,"AAAAAEurru4=")</f>
        <v>#VALUE!</v>
      </c>
      <c r="IF12" t="e">
        <f>AND('data entry'!H96,"AAAAAEurru8=")</f>
        <v>#VALUE!</v>
      </c>
      <c r="IG12" t="e">
        <f>AND('data entry'!I96,"AAAAAEurrvA=")</f>
        <v>#VALUE!</v>
      </c>
      <c r="IH12" t="e">
        <f>AND('data entry'!J96,"AAAAAEurrvE=")</f>
        <v>#VALUE!</v>
      </c>
      <c r="II12" t="e">
        <f>AND('data entry'!F97,"AAAAAEurrvI=")</f>
        <v>#VALUE!</v>
      </c>
      <c r="IJ12" t="e">
        <f>AND('data entry'!G97,"AAAAAEurrvM=")</f>
        <v>#VALUE!</v>
      </c>
      <c r="IK12" t="e">
        <f>AND('data entry'!H97,"AAAAAEurrvQ=")</f>
        <v>#VALUE!</v>
      </c>
      <c r="IL12" t="e">
        <f>AND('data entry'!I97,"AAAAAEurrvU=")</f>
        <v>#VALUE!</v>
      </c>
      <c r="IM12" t="e">
        <f>AND('data entry'!J97,"AAAAAEurrvY=")</f>
        <v>#VALUE!</v>
      </c>
      <c r="IN12" t="e">
        <f>AND('data entry'!F98,"AAAAAEurrvc=")</f>
        <v>#VALUE!</v>
      </c>
      <c r="IO12" t="e">
        <f>AND('data entry'!G98,"AAAAAEurrvg=")</f>
        <v>#VALUE!</v>
      </c>
      <c r="IP12" t="e">
        <f>AND('data entry'!H98,"AAAAAEurrvk=")</f>
        <v>#VALUE!</v>
      </c>
      <c r="IQ12" t="e">
        <f>AND('data entry'!I98,"AAAAAEurrvo=")</f>
        <v>#VALUE!</v>
      </c>
      <c r="IR12" t="e">
        <f>AND('data entry'!J98,"AAAAAEurrvs=")</f>
        <v>#VALUE!</v>
      </c>
      <c r="IS12" t="e">
        <f>AND('data entry'!F99,"AAAAAEurrvw=")</f>
        <v>#VALUE!</v>
      </c>
      <c r="IT12" t="e">
        <f>AND('data entry'!G99,"AAAAAEurrv0=")</f>
        <v>#VALUE!</v>
      </c>
      <c r="IU12" t="e">
        <f>AND('data entry'!H99,"AAAAAEurrv4=")</f>
        <v>#VALUE!</v>
      </c>
      <c r="IV12" t="e">
        <f>AND('data entry'!I99,"AAAAAEurrv8=")</f>
        <v>#VALUE!</v>
      </c>
    </row>
    <row r="13" spans="1:256">
      <c r="A13" t="e">
        <f>AND('data entry'!J99,"AAAAAHe3+wA=")</f>
        <v>#VALUE!</v>
      </c>
      <c r="B13" t="e">
        <f>AND('data entry'!F100,"AAAAAHe3+wE=")</f>
        <v>#VALUE!</v>
      </c>
      <c r="C13" t="e">
        <f>AND('data entry'!G100,"AAAAAHe3+wI=")</f>
        <v>#VALUE!</v>
      </c>
      <c r="D13" t="e">
        <f>AND('data entry'!H100,"AAAAAHe3+wM=")</f>
        <v>#VALUE!</v>
      </c>
      <c r="E13" t="e">
        <f>AND('data entry'!I100,"AAAAAHe3+wQ=")</f>
        <v>#VALUE!</v>
      </c>
      <c r="F13" t="e">
        <f>AND('data entry'!J100,"AAAAAHe3+wU=")</f>
        <v>#VALUE!</v>
      </c>
      <c r="G13" t="e">
        <f>IF('data entry'!F:F,"AAAAAHe3+wY=",0)</f>
        <v>#VALUE!</v>
      </c>
      <c r="H13" t="e">
        <f>IF('data entry'!G:G,"AAAAAHe3+wc=",0)</f>
        <v>#VALUE!</v>
      </c>
      <c r="I13" t="e">
        <f>IF('data entry'!H:H,"AAAAAHe3+wg=",0)</f>
        <v>#VALUE!</v>
      </c>
      <c r="J13" t="e">
        <f>IF('data entry'!I:I,"AAAAAHe3+wk=",0)</f>
        <v>#VALUE!</v>
      </c>
      <c r="K13" t="e">
        <f>IF('data entry'!J:J,"AAAAAHe3+wo=",0)</f>
        <v>#VALUE!</v>
      </c>
      <c r="L13">
        <f>IF('data entry'!K:K,"AAAAAHe3+ws=",0)</f>
        <v>0</v>
      </c>
      <c r="M13">
        <f>IF('data entry'!L:L,"AAAAAHe3+ww=",0)</f>
        <v>0</v>
      </c>
      <c r="N13">
        <f>IF('data entry'!M:M,"AAAAAHe3+w0=",0)</f>
        <v>0</v>
      </c>
      <c r="O13">
        <f>IF('data entry'!N:N,"AAAAAHe3+w4=",0)</f>
        <v>0</v>
      </c>
      <c r="P13">
        <f>IF('data entry'!O:O,"AAAAAHe3+w8=",0)</f>
        <v>0</v>
      </c>
      <c r="Q13">
        <f>IF('data entry'!P:P,"AAAAAHe3+xA=",0)</f>
        <v>0</v>
      </c>
    </row>
  </sheetData>
  <pageMargins left="0.7" right="0.7" top="0.75" bottom="0.75" header="0.3" footer="0.3"/>
  <customProperties>
    <customPr name="DVSECTION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entry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Shuttleworth</dc:creator>
  <cp:lastModifiedBy>Jane Shuttleworth</cp:lastModifiedBy>
  <dcterms:created xsi:type="dcterms:W3CDTF">2011-10-14T10:51:55Z</dcterms:created>
  <dcterms:modified xsi:type="dcterms:W3CDTF">2011-10-19T09:24:03Z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oogle.Documents.Tracking">
    <vt:lpwstr>true</vt:lpwstr>
  </property>
  <property fmtid="{D5CDD505-2E9C-101B-9397-08002B2CF9AE}" pid="3" name="Google.Documents.DocumentId">
    <vt:lpwstr>12EmbHSiek88JCxJFAn4QgR1CpY6XByJ6A64lzuzkxqw</vt:lpwstr>
  </property>
  <property fmtid="{D5CDD505-2E9C-101B-9397-08002B2CF9AE}" pid="4" name="Google.Documents.RevisionId">
    <vt:lpwstr>10773771020775238583</vt:lpwstr>
  </property>
  <property fmtid="{D5CDD505-2E9C-101B-9397-08002B2CF9AE}" pid="5" name="Google.Documents.PreviousRevisionId">
    <vt:lpwstr>03696052732912232126</vt:lpwstr>
  </property>
  <property fmtid="{D5CDD505-2E9C-101B-9397-08002B2CF9AE}" pid="6" name="Google.Documents.PluginVersion">
    <vt:lpwstr>2.0.2424.7283</vt:lpwstr>
  </property>
  <property fmtid="{D5CDD505-2E9C-101B-9397-08002B2CF9AE}" pid="7" name="Google.Documents.MergeIncapabilityFlags">
    <vt:i4>0</vt:i4>
  </property>
</Properties>
</file>